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8800" windowHeight="12225" activeTab="1"/>
  </bookViews>
  <sheets>
    <sheet name="Rekapitulace stavby" sheetId="1" r:id="rId1"/>
    <sheet name="SO.101 - SO.101 - Komunik..." sheetId="2" r:id="rId2"/>
    <sheet name="VoN - Vedlejší a ostatní ..." sheetId="3" r:id="rId3"/>
    <sheet name="Pokyny pro vyplnění" sheetId="4" r:id="rId4"/>
  </sheets>
  <definedNames>
    <definedName name="_xlnm._FilterDatabase" localSheetId="1" hidden="1">'SO.101 - SO.101 - Komunik...'!$C$99:$K$301</definedName>
    <definedName name="_xlnm._FilterDatabase" localSheetId="2" hidden="1">'VoN - Vedlejší a ostatní ...'!$C$78:$K$102</definedName>
    <definedName name="_xlnm.Print_Titles" localSheetId="0">'Rekapitulace stavby'!$49:$49</definedName>
    <definedName name="_xlnm.Print_Titles" localSheetId="1">'SO.101 - SO.101 - Komunik...'!$99:$99</definedName>
    <definedName name="_xlnm.Print_Titles" localSheetId="2">'VoN - Vedlejší a ostatní ...'!$78:$78</definedName>
    <definedName name="_xlnm.Print_Area" localSheetId="3">'Pokyny pro vyplnění'!$B$2:$K$69,'Pokyny pro vyplnění'!$B$72:$K$116,'Pokyny pro vyplnění'!$B$119:$K$188,'Pokyny pro vyplnění'!$B$196:$K$216</definedName>
    <definedName name="_xlnm.Print_Area" localSheetId="0">'Rekapitulace stavby'!$D$4:$AO$33,'Rekapitulace stavby'!$C$39:$AQ$54</definedName>
    <definedName name="_xlnm.Print_Area" localSheetId="1">'SO.101 - SO.101 - Komunik...'!$C$4:$J$36,'SO.101 - SO.101 - Komunik...'!$C$42:$J$81,'SO.101 - SO.101 - Komunik...'!$C$87:$K$301</definedName>
    <definedName name="_xlnm.Print_Area" localSheetId="2">'VoN - Vedlejší a ostatní ...'!$C$4:$J$36,'VoN - Vedlejší a ostatní ...'!$C$42:$J$60,'VoN - Vedlejší a ostatní ...'!$C$66:$K$102</definedName>
  </definedNames>
  <calcPr calcId="144525"/>
</workbook>
</file>

<file path=xl/calcChain.xml><?xml version="1.0" encoding="utf-8"?>
<calcChain xmlns="http://schemas.openxmlformats.org/spreadsheetml/2006/main">
  <c r="AY53" i="1" l="1"/>
  <c r="AX53" i="1"/>
  <c r="BI102" i="3"/>
  <c r="BH102" i="3"/>
  <c r="BG102" i="3"/>
  <c r="BF102" i="3"/>
  <c r="T102" i="3"/>
  <c r="T98" i="3" s="1"/>
  <c r="R102" i="3"/>
  <c r="P102" i="3"/>
  <c r="BK102" i="3"/>
  <c r="J102" i="3"/>
  <c r="BE102" i="3"/>
  <c r="BI101" i="3"/>
  <c r="BH101" i="3"/>
  <c r="BG101" i="3"/>
  <c r="BF101" i="3"/>
  <c r="T101" i="3"/>
  <c r="R101" i="3"/>
  <c r="P101" i="3"/>
  <c r="BK101" i="3"/>
  <c r="J101" i="3"/>
  <c r="BE101" i="3"/>
  <c r="BI100" i="3"/>
  <c r="BH100" i="3"/>
  <c r="BG100" i="3"/>
  <c r="BF100" i="3"/>
  <c r="T100" i="3"/>
  <c r="R100" i="3"/>
  <c r="P100" i="3"/>
  <c r="BK100" i="3"/>
  <c r="BK98" i="3" s="1"/>
  <c r="J98" i="3" s="1"/>
  <c r="J59" i="3" s="1"/>
  <c r="J100" i="3"/>
  <c r="BE100" i="3"/>
  <c r="BI99" i="3"/>
  <c r="BH99" i="3"/>
  <c r="BG99" i="3"/>
  <c r="BF99" i="3"/>
  <c r="T99" i="3"/>
  <c r="R99" i="3"/>
  <c r="R98" i="3"/>
  <c r="P99" i="3"/>
  <c r="P98" i="3"/>
  <c r="BK99" i="3"/>
  <c r="J99" i="3"/>
  <c r="BE99" i="3"/>
  <c r="BI97" i="3"/>
  <c r="BH97" i="3"/>
  <c r="BG97" i="3"/>
  <c r="BF97" i="3"/>
  <c r="T97" i="3"/>
  <c r="R97" i="3"/>
  <c r="P97" i="3"/>
  <c r="BK97" i="3"/>
  <c r="J97" i="3"/>
  <c r="BE97" i="3"/>
  <c r="BI96" i="3"/>
  <c r="BH96" i="3"/>
  <c r="BG96" i="3"/>
  <c r="BF96" i="3"/>
  <c r="T96" i="3"/>
  <c r="R96" i="3"/>
  <c r="P96" i="3"/>
  <c r="BK96" i="3"/>
  <c r="J96" i="3"/>
  <c r="BE96" i="3"/>
  <c r="BI95" i="3"/>
  <c r="BH95" i="3"/>
  <c r="BG95" i="3"/>
  <c r="BF95" i="3"/>
  <c r="T95" i="3"/>
  <c r="R95" i="3"/>
  <c r="P95" i="3"/>
  <c r="BK95" i="3"/>
  <c r="J95" i="3"/>
  <c r="BE95" i="3"/>
  <c r="BI94" i="3"/>
  <c r="BH94" i="3"/>
  <c r="BG94" i="3"/>
  <c r="BF94" i="3"/>
  <c r="T94" i="3"/>
  <c r="R94" i="3"/>
  <c r="P94" i="3"/>
  <c r="BK94" i="3"/>
  <c r="J94" i="3"/>
  <c r="BE94" i="3"/>
  <c r="BI93" i="3"/>
  <c r="BH93" i="3"/>
  <c r="BG93" i="3"/>
  <c r="BF93" i="3"/>
  <c r="T93" i="3"/>
  <c r="R93" i="3"/>
  <c r="P93" i="3"/>
  <c r="BK93" i="3"/>
  <c r="J93" i="3"/>
  <c r="BE93" i="3"/>
  <c r="BI92" i="3"/>
  <c r="BH92" i="3"/>
  <c r="BG92" i="3"/>
  <c r="BF92" i="3"/>
  <c r="T92" i="3"/>
  <c r="R92" i="3"/>
  <c r="P92" i="3"/>
  <c r="BK92" i="3"/>
  <c r="J92" i="3"/>
  <c r="BE92" i="3"/>
  <c r="BI91" i="3"/>
  <c r="BH91" i="3"/>
  <c r="BG91" i="3"/>
  <c r="BF91" i="3"/>
  <c r="T91" i="3"/>
  <c r="R91" i="3"/>
  <c r="P91" i="3"/>
  <c r="BK91" i="3"/>
  <c r="J91" i="3"/>
  <c r="BE91" i="3"/>
  <c r="BI90" i="3"/>
  <c r="BH90" i="3"/>
  <c r="BG90" i="3"/>
  <c r="BF90" i="3"/>
  <c r="T90" i="3"/>
  <c r="R90" i="3"/>
  <c r="P90" i="3"/>
  <c r="BK90" i="3"/>
  <c r="J90" i="3"/>
  <c r="BE90" i="3"/>
  <c r="BI89" i="3"/>
  <c r="BH89" i="3"/>
  <c r="BG89" i="3"/>
  <c r="BF89" i="3"/>
  <c r="T89" i="3"/>
  <c r="R89" i="3"/>
  <c r="P89" i="3"/>
  <c r="BK89" i="3"/>
  <c r="J89" i="3"/>
  <c r="BE89" i="3"/>
  <c r="BI88" i="3"/>
  <c r="BH88" i="3"/>
  <c r="BG88" i="3"/>
  <c r="BF88" i="3"/>
  <c r="T88" i="3"/>
  <c r="R88" i="3"/>
  <c r="P88" i="3"/>
  <c r="BK88" i="3"/>
  <c r="J88" i="3"/>
  <c r="BE88" i="3"/>
  <c r="BI87" i="3"/>
  <c r="BH87" i="3"/>
  <c r="BG87" i="3"/>
  <c r="BF87" i="3"/>
  <c r="T87" i="3"/>
  <c r="R87" i="3"/>
  <c r="P87" i="3"/>
  <c r="BK87" i="3"/>
  <c r="J87" i="3"/>
  <c r="BE87" i="3"/>
  <c r="BI86" i="3"/>
  <c r="BH86" i="3"/>
  <c r="BG86" i="3"/>
  <c r="BF86" i="3"/>
  <c r="T86" i="3"/>
  <c r="R86" i="3"/>
  <c r="P86" i="3"/>
  <c r="BK86" i="3"/>
  <c r="J86" i="3"/>
  <c r="BE86" i="3"/>
  <c r="BI85" i="3"/>
  <c r="BH85" i="3"/>
  <c r="BG85" i="3"/>
  <c r="BF85" i="3"/>
  <c r="T85" i="3"/>
  <c r="R85" i="3"/>
  <c r="P85" i="3"/>
  <c r="P81" i="3" s="1"/>
  <c r="P80" i="3" s="1"/>
  <c r="P79" i="3" s="1"/>
  <c r="AU53" i="1" s="1"/>
  <c r="BK85" i="3"/>
  <c r="J85" i="3"/>
  <c r="BE85" i="3"/>
  <c r="BI84" i="3"/>
  <c r="BH84" i="3"/>
  <c r="BG84" i="3"/>
  <c r="BF84" i="3"/>
  <c r="T84" i="3"/>
  <c r="T81" i="3" s="1"/>
  <c r="R84" i="3"/>
  <c r="R81" i="3" s="1"/>
  <c r="R80" i="3" s="1"/>
  <c r="R79" i="3" s="1"/>
  <c r="P84" i="3"/>
  <c r="BK84" i="3"/>
  <c r="J84" i="3"/>
  <c r="BE84" i="3"/>
  <c r="BI83" i="3"/>
  <c r="BH83" i="3"/>
  <c r="BG83" i="3"/>
  <c r="F32" i="3" s="1"/>
  <c r="BB53" i="1" s="1"/>
  <c r="BF83" i="3"/>
  <c r="T83" i="3"/>
  <c r="R83" i="3"/>
  <c r="P83" i="3"/>
  <c r="BK83" i="3"/>
  <c r="J83" i="3"/>
  <c r="BE83" i="3"/>
  <c r="BI82" i="3"/>
  <c r="F34" i="3"/>
  <c r="BD53" i="1" s="1"/>
  <c r="BH82" i="3"/>
  <c r="F33" i="3" s="1"/>
  <c r="BC53" i="1" s="1"/>
  <c r="BG82" i="3"/>
  <c r="BF82" i="3"/>
  <c r="J31" i="3" s="1"/>
  <c r="AW53" i="1" s="1"/>
  <c r="T82" i="3"/>
  <c r="R82" i="3"/>
  <c r="P82" i="3"/>
  <c r="BK82" i="3"/>
  <c r="BK81" i="3" s="1"/>
  <c r="J82" i="3"/>
  <c r="BE82" i="3" s="1"/>
  <c r="J75" i="3"/>
  <c r="F75" i="3"/>
  <c r="F73" i="3"/>
  <c r="E71" i="3"/>
  <c r="J51" i="3"/>
  <c r="F51" i="3"/>
  <c r="F49" i="3"/>
  <c r="E47" i="3"/>
  <c r="J18" i="3"/>
  <c r="E18" i="3"/>
  <c r="F76" i="3"/>
  <c r="F52" i="3"/>
  <c r="J17" i="3"/>
  <c r="J12" i="3"/>
  <c r="J73" i="3" s="1"/>
  <c r="E7" i="3"/>
  <c r="E69" i="3"/>
  <c r="E45" i="3"/>
  <c r="AY52" i="1"/>
  <c r="AX52" i="1"/>
  <c r="BI301" i="2"/>
  <c r="BH301" i="2"/>
  <c r="BG301" i="2"/>
  <c r="BF301" i="2"/>
  <c r="T301" i="2"/>
  <c r="R301" i="2"/>
  <c r="R298" i="2" s="1"/>
  <c r="P301" i="2"/>
  <c r="P298" i="2" s="1"/>
  <c r="BK301" i="2"/>
  <c r="J301" i="2"/>
  <c r="BE301" i="2"/>
  <c r="BI300" i="2"/>
  <c r="BH300" i="2"/>
  <c r="BG300" i="2"/>
  <c r="BF300" i="2"/>
  <c r="T300" i="2"/>
  <c r="T298" i="2" s="1"/>
  <c r="R300" i="2"/>
  <c r="P300" i="2"/>
  <c r="BK300" i="2"/>
  <c r="J300" i="2"/>
  <c r="BE300" i="2"/>
  <c r="BI299" i="2"/>
  <c r="BH299" i="2"/>
  <c r="BG299" i="2"/>
  <c r="BF299" i="2"/>
  <c r="T299" i="2"/>
  <c r="R299" i="2"/>
  <c r="P299" i="2"/>
  <c r="BK299" i="2"/>
  <c r="BK298" i="2" s="1"/>
  <c r="J298" i="2" s="1"/>
  <c r="J80" i="2" s="1"/>
  <c r="J299" i="2"/>
  <c r="BE299" i="2" s="1"/>
  <c r="BI297" i="2"/>
  <c r="BH297" i="2"/>
  <c r="BG297" i="2"/>
  <c r="BF297" i="2"/>
  <c r="T297" i="2"/>
  <c r="R297" i="2"/>
  <c r="P297" i="2"/>
  <c r="BK297" i="2"/>
  <c r="J297" i="2"/>
  <c r="BE297" i="2"/>
  <c r="BI296" i="2"/>
  <c r="BH296" i="2"/>
  <c r="BG296" i="2"/>
  <c r="BF296" i="2"/>
  <c r="T296" i="2"/>
  <c r="R296" i="2"/>
  <c r="P296" i="2"/>
  <c r="BK296" i="2"/>
  <c r="J296" i="2"/>
  <c r="BE296" i="2" s="1"/>
  <c r="BI294" i="2"/>
  <c r="BH294" i="2"/>
  <c r="BG294" i="2"/>
  <c r="BF294" i="2"/>
  <c r="T294" i="2"/>
  <c r="R294" i="2"/>
  <c r="R291" i="2" s="1"/>
  <c r="P294" i="2"/>
  <c r="P291" i="2" s="1"/>
  <c r="BK294" i="2"/>
  <c r="J294" i="2"/>
  <c r="BE294" i="2"/>
  <c r="BI292" i="2"/>
  <c r="BH292" i="2"/>
  <c r="BG292" i="2"/>
  <c r="BF292" i="2"/>
  <c r="T292" i="2"/>
  <c r="T291" i="2" s="1"/>
  <c r="R292" i="2"/>
  <c r="P292" i="2"/>
  <c r="BK292" i="2"/>
  <c r="BK291" i="2"/>
  <c r="J291" i="2"/>
  <c r="J79" i="2" s="1"/>
  <c r="J292" i="2"/>
  <c r="BE292" i="2" s="1"/>
  <c r="BI288" i="2"/>
  <c r="BH288" i="2"/>
  <c r="BG288" i="2"/>
  <c r="BF288" i="2"/>
  <c r="T288" i="2"/>
  <c r="R288" i="2"/>
  <c r="P288" i="2"/>
  <c r="BK288" i="2"/>
  <c r="J288" i="2"/>
  <c r="BE288" i="2"/>
  <c r="BI286" i="2"/>
  <c r="BH286" i="2"/>
  <c r="BG286" i="2"/>
  <c r="BF286" i="2"/>
  <c r="T286" i="2"/>
  <c r="R286" i="2"/>
  <c r="P286" i="2"/>
  <c r="BK286" i="2"/>
  <c r="J286" i="2"/>
  <c r="BE286" i="2"/>
  <c r="BI284" i="2"/>
  <c r="BH284" i="2"/>
  <c r="BG284" i="2"/>
  <c r="BF284" i="2"/>
  <c r="T284" i="2"/>
  <c r="R284" i="2"/>
  <c r="P284" i="2"/>
  <c r="BK284" i="2"/>
  <c r="J284" i="2"/>
  <c r="BE284" i="2" s="1"/>
  <c r="BI281" i="2"/>
  <c r="BH281" i="2"/>
  <c r="BG281" i="2"/>
  <c r="BF281" i="2"/>
  <c r="T281" i="2"/>
  <c r="R281" i="2"/>
  <c r="R276" i="2" s="1"/>
  <c r="P281" i="2"/>
  <c r="P276" i="2" s="1"/>
  <c r="BK281" i="2"/>
  <c r="J281" i="2"/>
  <c r="BE281" i="2"/>
  <c r="BI279" i="2"/>
  <c r="BH279" i="2"/>
  <c r="BG279" i="2"/>
  <c r="BF279" i="2"/>
  <c r="T279" i="2"/>
  <c r="T276" i="2" s="1"/>
  <c r="R279" i="2"/>
  <c r="P279" i="2"/>
  <c r="BK279" i="2"/>
  <c r="J279" i="2"/>
  <c r="BE279" i="2"/>
  <c r="BI277" i="2"/>
  <c r="BH277" i="2"/>
  <c r="BG277" i="2"/>
  <c r="BF277" i="2"/>
  <c r="T277" i="2"/>
  <c r="R277" i="2"/>
  <c r="P277" i="2"/>
  <c r="BK277" i="2"/>
  <c r="BK276" i="2" s="1"/>
  <c r="J276" i="2" s="1"/>
  <c r="J78" i="2" s="1"/>
  <c r="J277" i="2"/>
  <c r="BE277" i="2" s="1"/>
  <c r="BI275" i="2"/>
  <c r="BH275" i="2"/>
  <c r="BG275" i="2"/>
  <c r="BF275" i="2"/>
  <c r="T275" i="2"/>
  <c r="R275" i="2"/>
  <c r="P275" i="2"/>
  <c r="BK275" i="2"/>
  <c r="BK272" i="2" s="1"/>
  <c r="J272" i="2" s="1"/>
  <c r="J77" i="2" s="1"/>
  <c r="J275" i="2"/>
  <c r="BE275" i="2"/>
  <c r="BI273" i="2"/>
  <c r="BH273" i="2"/>
  <c r="BG273" i="2"/>
  <c r="BF273" i="2"/>
  <c r="T273" i="2"/>
  <c r="T272" i="2"/>
  <c r="R273" i="2"/>
  <c r="R272" i="2"/>
  <c r="P273" i="2"/>
  <c r="P272" i="2" s="1"/>
  <c r="BK273" i="2"/>
  <c r="J273" i="2"/>
  <c r="BE273" i="2"/>
  <c r="BI270" i="2"/>
  <c r="BH270" i="2"/>
  <c r="BG270" i="2"/>
  <c r="BF270" i="2"/>
  <c r="T270" i="2"/>
  <c r="R270" i="2"/>
  <c r="P270" i="2"/>
  <c r="BK270" i="2"/>
  <c r="J270" i="2"/>
  <c r="BE270" i="2" s="1"/>
  <c r="BI267" i="2"/>
  <c r="BH267" i="2"/>
  <c r="BG267" i="2"/>
  <c r="BF267" i="2"/>
  <c r="T267" i="2"/>
  <c r="R267" i="2"/>
  <c r="P267" i="2"/>
  <c r="BK267" i="2"/>
  <c r="J267" i="2"/>
  <c r="BE267" i="2"/>
  <c r="BI264" i="2"/>
  <c r="BH264" i="2"/>
  <c r="BG264" i="2"/>
  <c r="BF264" i="2"/>
  <c r="T264" i="2"/>
  <c r="T259" i="2" s="1"/>
  <c r="R264" i="2"/>
  <c r="P264" i="2"/>
  <c r="BK264" i="2"/>
  <c r="J264" i="2"/>
  <c r="BE264" i="2"/>
  <c r="BI262" i="2"/>
  <c r="BH262" i="2"/>
  <c r="BG262" i="2"/>
  <c r="BF262" i="2"/>
  <c r="T262" i="2"/>
  <c r="R262" i="2"/>
  <c r="P262" i="2"/>
  <c r="BK262" i="2"/>
  <c r="BK259" i="2" s="1"/>
  <c r="J259" i="2" s="1"/>
  <c r="J76" i="2" s="1"/>
  <c r="J262" i="2"/>
  <c r="BE262" i="2"/>
  <c r="BI260" i="2"/>
  <c r="BH260" i="2"/>
  <c r="BG260" i="2"/>
  <c r="BF260" i="2"/>
  <c r="T260" i="2"/>
  <c r="R260" i="2"/>
  <c r="R259" i="2"/>
  <c r="P260" i="2"/>
  <c r="P259" i="2" s="1"/>
  <c r="BK260" i="2"/>
  <c r="J260" i="2"/>
  <c r="BE260" i="2"/>
  <c r="BI255" i="2"/>
  <c r="BH255" i="2"/>
  <c r="BG255" i="2"/>
  <c r="BF255" i="2"/>
  <c r="T255" i="2"/>
  <c r="R255" i="2"/>
  <c r="P255" i="2"/>
  <c r="BK255" i="2"/>
  <c r="J255" i="2"/>
  <c r="BE255" i="2" s="1"/>
  <c r="BI253" i="2"/>
  <c r="BH253" i="2"/>
  <c r="BG253" i="2"/>
  <c r="BF253" i="2"/>
  <c r="T253" i="2"/>
  <c r="R253" i="2"/>
  <c r="R246" i="2" s="1"/>
  <c r="P253" i="2"/>
  <c r="P246" i="2" s="1"/>
  <c r="BK253" i="2"/>
  <c r="J253" i="2"/>
  <c r="BE253" i="2"/>
  <c r="BI249" i="2"/>
  <c r="BH249" i="2"/>
  <c r="BG249" i="2"/>
  <c r="BF249" i="2"/>
  <c r="T249" i="2"/>
  <c r="T246" i="2" s="1"/>
  <c r="R249" i="2"/>
  <c r="P249" i="2"/>
  <c r="BK249" i="2"/>
  <c r="J249" i="2"/>
  <c r="BE249" i="2"/>
  <c r="BI247" i="2"/>
  <c r="BH247" i="2"/>
  <c r="BG247" i="2"/>
  <c r="BF247" i="2"/>
  <c r="T247" i="2"/>
  <c r="R247" i="2"/>
  <c r="P247" i="2"/>
  <c r="BK247" i="2"/>
  <c r="BK246" i="2" s="1"/>
  <c r="J246" i="2" s="1"/>
  <c r="J75" i="2" s="1"/>
  <c r="J247" i="2"/>
  <c r="BE247" i="2" s="1"/>
  <c r="BI244" i="2"/>
  <c r="BH244" i="2"/>
  <c r="BG244" i="2"/>
  <c r="BF244" i="2"/>
  <c r="T244" i="2"/>
  <c r="R244" i="2"/>
  <c r="P244" i="2"/>
  <c r="BK244" i="2"/>
  <c r="J244" i="2"/>
  <c r="BE244" i="2"/>
  <c r="BI242" i="2"/>
  <c r="BH242" i="2"/>
  <c r="BG242" i="2"/>
  <c r="BF242" i="2"/>
  <c r="T242" i="2"/>
  <c r="R242" i="2"/>
  <c r="P242" i="2"/>
  <c r="P238" i="2" s="1"/>
  <c r="BK242" i="2"/>
  <c r="J242" i="2"/>
  <c r="BE242" i="2" s="1"/>
  <c r="BI239" i="2"/>
  <c r="BH239" i="2"/>
  <c r="BG239" i="2"/>
  <c r="BF239" i="2"/>
  <c r="T239" i="2"/>
  <c r="T238" i="2"/>
  <c r="R239" i="2"/>
  <c r="R238" i="2" s="1"/>
  <c r="P239" i="2"/>
  <c r="BK239" i="2"/>
  <c r="BK238" i="2"/>
  <c r="J238" i="2" s="1"/>
  <c r="J74" i="2" s="1"/>
  <c r="J239" i="2"/>
  <c r="BE239" i="2"/>
  <c r="BI236" i="2"/>
  <c r="BH236" i="2"/>
  <c r="BG236" i="2"/>
  <c r="BF236" i="2"/>
  <c r="T236" i="2"/>
  <c r="R236" i="2"/>
  <c r="P236" i="2"/>
  <c r="BK236" i="2"/>
  <c r="J236" i="2"/>
  <c r="BE236" i="2" s="1"/>
  <c r="BI235" i="2"/>
  <c r="BH235" i="2"/>
  <c r="BG235" i="2"/>
  <c r="BF235" i="2"/>
  <c r="T235" i="2"/>
  <c r="R235" i="2"/>
  <c r="P235" i="2"/>
  <c r="BK235" i="2"/>
  <c r="J235" i="2"/>
  <c r="BE235" i="2"/>
  <c r="BI234" i="2"/>
  <c r="BH234" i="2"/>
  <c r="BG234" i="2"/>
  <c r="BF234" i="2"/>
  <c r="T234" i="2"/>
  <c r="R234" i="2"/>
  <c r="P234" i="2"/>
  <c r="BK234" i="2"/>
  <c r="J234" i="2"/>
  <c r="BE234" i="2"/>
  <c r="BI233" i="2"/>
  <c r="BH233" i="2"/>
  <c r="BG233" i="2"/>
  <c r="BF233" i="2"/>
  <c r="T233" i="2"/>
  <c r="R233" i="2"/>
  <c r="P233" i="2"/>
  <c r="BK233" i="2"/>
  <c r="J233" i="2"/>
  <c r="BE233" i="2"/>
  <c r="BI232" i="2"/>
  <c r="BH232" i="2"/>
  <c r="BG232" i="2"/>
  <c r="BF232" i="2"/>
  <c r="T232" i="2"/>
  <c r="R232" i="2"/>
  <c r="P232" i="2"/>
  <c r="BK232" i="2"/>
  <c r="J232" i="2"/>
  <c r="BE232" i="2" s="1"/>
  <c r="BI231" i="2"/>
  <c r="BH231" i="2"/>
  <c r="BG231" i="2"/>
  <c r="BF231" i="2"/>
  <c r="T231" i="2"/>
  <c r="R231" i="2"/>
  <c r="R227" i="2" s="1"/>
  <c r="P231" i="2"/>
  <c r="P227" i="2" s="1"/>
  <c r="BK231" i="2"/>
  <c r="J231" i="2"/>
  <c r="BE231" i="2"/>
  <c r="BI230" i="2"/>
  <c r="BH230" i="2"/>
  <c r="BG230" i="2"/>
  <c r="BF230" i="2"/>
  <c r="T230" i="2"/>
  <c r="T227" i="2" s="1"/>
  <c r="R230" i="2"/>
  <c r="P230" i="2"/>
  <c r="BK230" i="2"/>
  <c r="J230" i="2"/>
  <c r="BE230" i="2"/>
  <c r="BI228" i="2"/>
  <c r="BH228" i="2"/>
  <c r="BG228" i="2"/>
  <c r="BF228" i="2"/>
  <c r="T228" i="2"/>
  <c r="R228" i="2"/>
  <c r="P228" i="2"/>
  <c r="BK228" i="2"/>
  <c r="BK227" i="2" s="1"/>
  <c r="J227" i="2" s="1"/>
  <c r="J72" i="2" s="1"/>
  <c r="J228" i="2"/>
  <c r="BE228" i="2" s="1"/>
  <c r="BI224" i="2"/>
  <c r="BH224" i="2"/>
  <c r="BG224" i="2"/>
  <c r="BF224" i="2"/>
  <c r="T224" i="2"/>
  <c r="R224" i="2"/>
  <c r="P224" i="2"/>
  <c r="BK224" i="2"/>
  <c r="J224" i="2"/>
  <c r="BE224" i="2"/>
  <c r="BI223" i="2"/>
  <c r="BH223" i="2"/>
  <c r="BG223" i="2"/>
  <c r="BF223" i="2"/>
  <c r="T223" i="2"/>
  <c r="R223" i="2"/>
  <c r="P223" i="2"/>
  <c r="BK223" i="2"/>
  <c r="J223" i="2"/>
  <c r="BE223" i="2" s="1"/>
  <c r="BI222" i="2"/>
  <c r="BH222" i="2"/>
  <c r="BG222" i="2"/>
  <c r="BF222" i="2"/>
  <c r="T222" i="2"/>
  <c r="R222" i="2"/>
  <c r="P222" i="2"/>
  <c r="BK222" i="2"/>
  <c r="J222" i="2"/>
  <c r="BE222" i="2"/>
  <c r="BI221" i="2"/>
  <c r="BH221" i="2"/>
  <c r="BG221" i="2"/>
  <c r="BF221" i="2"/>
  <c r="T221" i="2"/>
  <c r="R221" i="2"/>
  <c r="P221" i="2"/>
  <c r="BK221" i="2"/>
  <c r="J221" i="2"/>
  <c r="BE221" i="2"/>
  <c r="BI219" i="2"/>
  <c r="BH219" i="2"/>
  <c r="BG219" i="2"/>
  <c r="BF219" i="2"/>
  <c r="T219" i="2"/>
  <c r="R219" i="2"/>
  <c r="P219" i="2"/>
  <c r="BK219" i="2"/>
  <c r="J219" i="2"/>
  <c r="BE219" i="2"/>
  <c r="BI215" i="2"/>
  <c r="BH215" i="2"/>
  <c r="BG215" i="2"/>
  <c r="BF215" i="2"/>
  <c r="T215" i="2"/>
  <c r="R215" i="2"/>
  <c r="P215" i="2"/>
  <c r="BK215" i="2"/>
  <c r="J215" i="2"/>
  <c r="BE215" i="2" s="1"/>
  <c r="BI213" i="2"/>
  <c r="BH213" i="2"/>
  <c r="BG213" i="2"/>
  <c r="BF213" i="2"/>
  <c r="T213" i="2"/>
  <c r="R213" i="2"/>
  <c r="P213" i="2"/>
  <c r="P209" i="2" s="1"/>
  <c r="P208" i="2" s="1"/>
  <c r="BK213" i="2"/>
  <c r="J213" i="2"/>
  <c r="BE213" i="2"/>
  <c r="BI210" i="2"/>
  <c r="BH210" i="2"/>
  <c r="BG210" i="2"/>
  <c r="BF210" i="2"/>
  <c r="T210" i="2"/>
  <c r="T209" i="2" s="1"/>
  <c r="T208" i="2" s="1"/>
  <c r="R210" i="2"/>
  <c r="R209" i="2" s="1"/>
  <c r="R208" i="2" s="1"/>
  <c r="P210" i="2"/>
  <c r="BK210" i="2"/>
  <c r="BK209" i="2" s="1"/>
  <c r="J210" i="2"/>
  <c r="BE210" i="2"/>
  <c r="BI204" i="2"/>
  <c r="BH204" i="2"/>
  <c r="BG204" i="2"/>
  <c r="BF204" i="2"/>
  <c r="T204" i="2"/>
  <c r="R204" i="2"/>
  <c r="R199" i="2" s="1"/>
  <c r="P204" i="2"/>
  <c r="P199" i="2" s="1"/>
  <c r="BK204" i="2"/>
  <c r="J204" i="2"/>
  <c r="BE204" i="2"/>
  <c r="BI202" i="2"/>
  <c r="BH202" i="2"/>
  <c r="BG202" i="2"/>
  <c r="BF202" i="2"/>
  <c r="T202" i="2"/>
  <c r="T199" i="2" s="1"/>
  <c r="R202" i="2"/>
  <c r="P202" i="2"/>
  <c r="BK202" i="2"/>
  <c r="J202" i="2"/>
  <c r="BE202" i="2"/>
  <c r="BI200" i="2"/>
  <c r="BH200" i="2"/>
  <c r="BG200" i="2"/>
  <c r="BF200" i="2"/>
  <c r="T200" i="2"/>
  <c r="R200" i="2"/>
  <c r="P200" i="2"/>
  <c r="BK200" i="2"/>
  <c r="BK199" i="2" s="1"/>
  <c r="J199" i="2" s="1"/>
  <c r="J69" i="2" s="1"/>
  <c r="J200" i="2"/>
  <c r="BE200" i="2" s="1"/>
  <c r="BI197" i="2"/>
  <c r="BH197" i="2"/>
  <c r="BG197" i="2"/>
  <c r="BF197" i="2"/>
  <c r="T197" i="2"/>
  <c r="R197" i="2"/>
  <c r="P197" i="2"/>
  <c r="BK197" i="2"/>
  <c r="BK194" i="2" s="1"/>
  <c r="J194" i="2" s="1"/>
  <c r="J68" i="2" s="1"/>
  <c r="J197" i="2"/>
  <c r="BE197" i="2"/>
  <c r="BI195" i="2"/>
  <c r="BH195" i="2"/>
  <c r="BG195" i="2"/>
  <c r="BF195" i="2"/>
  <c r="T195" i="2"/>
  <c r="T194" i="2"/>
  <c r="R195" i="2"/>
  <c r="R194" i="2"/>
  <c r="P195" i="2"/>
  <c r="P194" i="2" s="1"/>
  <c r="BK195" i="2"/>
  <c r="J195" i="2"/>
  <c r="BE195" i="2"/>
  <c r="BI192" i="2"/>
  <c r="BH192" i="2"/>
  <c r="BG192" i="2"/>
  <c r="BF192" i="2"/>
  <c r="T192" i="2"/>
  <c r="R192" i="2"/>
  <c r="P192" i="2"/>
  <c r="BK192" i="2"/>
  <c r="J192" i="2"/>
  <c r="BE192" i="2" s="1"/>
  <c r="BI190" i="2"/>
  <c r="BH190" i="2"/>
  <c r="BG190" i="2"/>
  <c r="BF190" i="2"/>
  <c r="T190" i="2"/>
  <c r="R190" i="2"/>
  <c r="R185" i="2" s="1"/>
  <c r="R176" i="2" s="1"/>
  <c r="P190" i="2"/>
  <c r="P185" i="2" s="1"/>
  <c r="BK190" i="2"/>
  <c r="J190" i="2"/>
  <c r="BE190" i="2"/>
  <c r="BI188" i="2"/>
  <c r="BH188" i="2"/>
  <c r="BG188" i="2"/>
  <c r="BF188" i="2"/>
  <c r="T188" i="2"/>
  <c r="T185" i="2" s="1"/>
  <c r="R188" i="2"/>
  <c r="P188" i="2"/>
  <c r="BK188" i="2"/>
  <c r="J188" i="2"/>
  <c r="BE188" i="2"/>
  <c r="BI186" i="2"/>
  <c r="BH186" i="2"/>
  <c r="BG186" i="2"/>
  <c r="BF186" i="2"/>
  <c r="T186" i="2"/>
  <c r="R186" i="2"/>
  <c r="P186" i="2"/>
  <c r="BK186" i="2"/>
  <c r="BK185" i="2" s="1"/>
  <c r="J185" i="2" s="1"/>
  <c r="J67" i="2" s="1"/>
  <c r="J186" i="2"/>
  <c r="BE186" i="2" s="1"/>
  <c r="BI178" i="2"/>
  <c r="BH178" i="2"/>
  <c r="BG178" i="2"/>
  <c r="BF178" i="2"/>
  <c r="T178" i="2"/>
  <c r="T177" i="2"/>
  <c r="R178" i="2"/>
  <c r="R177" i="2"/>
  <c r="P178" i="2"/>
  <c r="P177" i="2" s="1"/>
  <c r="P176" i="2" s="1"/>
  <c r="BK178" i="2"/>
  <c r="BK177" i="2" s="1"/>
  <c r="J178" i="2"/>
  <c r="BE178" i="2" s="1"/>
  <c r="BI174" i="2"/>
  <c r="BH174" i="2"/>
  <c r="BG174" i="2"/>
  <c r="BF174" i="2"/>
  <c r="T174" i="2"/>
  <c r="R174" i="2"/>
  <c r="P174" i="2"/>
  <c r="BK174" i="2"/>
  <c r="J174" i="2"/>
  <c r="BE174" i="2"/>
  <c r="BI173" i="2"/>
  <c r="BH173" i="2"/>
  <c r="BG173" i="2"/>
  <c r="BF173" i="2"/>
  <c r="T173" i="2"/>
  <c r="R173" i="2"/>
  <c r="P173" i="2"/>
  <c r="BK173" i="2"/>
  <c r="J173" i="2"/>
  <c r="BE173" i="2"/>
  <c r="BI172" i="2"/>
  <c r="BH172" i="2"/>
  <c r="BG172" i="2"/>
  <c r="BF172" i="2"/>
  <c r="T172" i="2"/>
  <c r="R172" i="2"/>
  <c r="P172" i="2"/>
  <c r="BK172" i="2"/>
  <c r="J172" i="2"/>
  <c r="BE172" i="2" s="1"/>
  <c r="BI170" i="2"/>
  <c r="BH170" i="2"/>
  <c r="BG170" i="2"/>
  <c r="BF170" i="2"/>
  <c r="T170" i="2"/>
  <c r="R170" i="2"/>
  <c r="P170" i="2"/>
  <c r="P167" i="2" s="1"/>
  <c r="P166" i="2" s="1"/>
  <c r="BK170" i="2"/>
  <c r="J170" i="2"/>
  <c r="BE170" i="2"/>
  <c r="BI168" i="2"/>
  <c r="BH168" i="2"/>
  <c r="BG168" i="2"/>
  <c r="BF168" i="2"/>
  <c r="T168" i="2"/>
  <c r="T167" i="2" s="1"/>
  <c r="T166" i="2" s="1"/>
  <c r="R168" i="2"/>
  <c r="R167" i="2" s="1"/>
  <c r="R166" i="2" s="1"/>
  <c r="P168" i="2"/>
  <c r="BK168" i="2"/>
  <c r="BK167" i="2" s="1"/>
  <c r="J168" i="2"/>
  <c r="BE168" i="2"/>
  <c r="BI162" i="2"/>
  <c r="BH162" i="2"/>
  <c r="BG162" i="2"/>
  <c r="BF162" i="2"/>
  <c r="T162" i="2"/>
  <c r="T161" i="2"/>
  <c r="R162" i="2"/>
  <c r="R161" i="2" s="1"/>
  <c r="P162" i="2"/>
  <c r="P161" i="2"/>
  <c r="BK162" i="2"/>
  <c r="BK161" i="2"/>
  <c r="J161" i="2"/>
  <c r="J62" i="2" s="1"/>
  <c r="J162" i="2"/>
  <c r="BE162" i="2"/>
  <c r="BI156" i="2"/>
  <c r="BH156" i="2"/>
  <c r="BG156" i="2"/>
  <c r="BF156" i="2"/>
  <c r="T156" i="2"/>
  <c r="R156" i="2"/>
  <c r="P156" i="2"/>
  <c r="BK156" i="2"/>
  <c r="J156" i="2"/>
  <c r="BE156" i="2"/>
  <c r="BI152" i="2"/>
  <c r="BH152" i="2"/>
  <c r="BG152" i="2"/>
  <c r="BF152" i="2"/>
  <c r="T152" i="2"/>
  <c r="R152" i="2"/>
  <c r="P152" i="2"/>
  <c r="BK152" i="2"/>
  <c r="J152" i="2"/>
  <c r="BE152" i="2"/>
  <c r="BI147" i="2"/>
  <c r="BH147" i="2"/>
  <c r="BG147" i="2"/>
  <c r="BF147" i="2"/>
  <c r="T147" i="2"/>
  <c r="R147" i="2"/>
  <c r="P147" i="2"/>
  <c r="BK147" i="2"/>
  <c r="J147" i="2"/>
  <c r="BE147" i="2"/>
  <c r="BI145" i="2"/>
  <c r="BH145" i="2"/>
  <c r="BG145" i="2"/>
  <c r="BF145" i="2"/>
  <c r="T145" i="2"/>
  <c r="R145" i="2"/>
  <c r="P145" i="2"/>
  <c r="BK145" i="2"/>
  <c r="J145" i="2"/>
  <c r="BE145" i="2" s="1"/>
  <c r="BI142" i="2"/>
  <c r="BH142" i="2"/>
  <c r="BG142" i="2"/>
  <c r="BF142" i="2"/>
  <c r="T142" i="2"/>
  <c r="R142" i="2"/>
  <c r="P142" i="2"/>
  <c r="BK142" i="2"/>
  <c r="J142" i="2"/>
  <c r="BE142" i="2"/>
  <c r="BI140" i="2"/>
  <c r="BH140" i="2"/>
  <c r="BG140" i="2"/>
  <c r="BF140" i="2"/>
  <c r="T140" i="2"/>
  <c r="T133" i="2" s="1"/>
  <c r="R140" i="2"/>
  <c r="P140" i="2"/>
  <c r="BK140" i="2"/>
  <c r="J140" i="2"/>
  <c r="BE140" i="2"/>
  <c r="BI138" i="2"/>
  <c r="BH138" i="2"/>
  <c r="BG138" i="2"/>
  <c r="BF138" i="2"/>
  <c r="T138" i="2"/>
  <c r="R138" i="2"/>
  <c r="P138" i="2"/>
  <c r="BK138" i="2"/>
  <c r="J138" i="2"/>
  <c r="BE138" i="2"/>
  <c r="BI136" i="2"/>
  <c r="BH136" i="2"/>
  <c r="BG136" i="2"/>
  <c r="BF136" i="2"/>
  <c r="T136" i="2"/>
  <c r="R136" i="2"/>
  <c r="P136" i="2"/>
  <c r="P133" i="2" s="1"/>
  <c r="BK136" i="2"/>
  <c r="BK133" i="2" s="1"/>
  <c r="J133" i="2" s="1"/>
  <c r="J61" i="2" s="1"/>
  <c r="J136" i="2"/>
  <c r="BE136" i="2" s="1"/>
  <c r="BI134" i="2"/>
  <c r="BH134" i="2"/>
  <c r="BG134" i="2"/>
  <c r="BF134" i="2"/>
  <c r="T134" i="2"/>
  <c r="R134" i="2"/>
  <c r="R133" i="2" s="1"/>
  <c r="P134" i="2"/>
  <c r="BK134" i="2"/>
  <c r="J134" i="2"/>
  <c r="BE134" i="2"/>
  <c r="BI130" i="2"/>
  <c r="BH130" i="2"/>
  <c r="BG130" i="2"/>
  <c r="BF130" i="2"/>
  <c r="T130" i="2"/>
  <c r="R130" i="2"/>
  <c r="R120" i="2" s="1"/>
  <c r="P130" i="2"/>
  <c r="P120" i="2" s="1"/>
  <c r="BK130" i="2"/>
  <c r="J130" i="2"/>
  <c r="BE130" i="2"/>
  <c r="BI128" i="2"/>
  <c r="BH128" i="2"/>
  <c r="BG128" i="2"/>
  <c r="BF128" i="2"/>
  <c r="T128" i="2"/>
  <c r="T120" i="2" s="1"/>
  <c r="R128" i="2"/>
  <c r="P128" i="2"/>
  <c r="BK128" i="2"/>
  <c r="J128" i="2"/>
  <c r="BE128" i="2"/>
  <c r="BI121" i="2"/>
  <c r="BH121" i="2"/>
  <c r="BG121" i="2"/>
  <c r="BF121" i="2"/>
  <c r="T121" i="2"/>
  <c r="R121" i="2"/>
  <c r="P121" i="2"/>
  <c r="BK121" i="2"/>
  <c r="BK120" i="2" s="1"/>
  <c r="J120" i="2" s="1"/>
  <c r="J60" i="2" s="1"/>
  <c r="J121" i="2"/>
  <c r="BE121" i="2" s="1"/>
  <c r="BI115" i="2"/>
  <c r="BH115" i="2"/>
  <c r="BG115" i="2"/>
  <c r="BF115" i="2"/>
  <c r="T115" i="2"/>
  <c r="R115" i="2"/>
  <c r="P115" i="2"/>
  <c r="BK115" i="2"/>
  <c r="J115" i="2"/>
  <c r="BE115" i="2" s="1"/>
  <c r="BI113" i="2"/>
  <c r="BH113" i="2"/>
  <c r="BG113" i="2"/>
  <c r="BF113" i="2"/>
  <c r="T113" i="2"/>
  <c r="R113" i="2"/>
  <c r="P113" i="2"/>
  <c r="BK113" i="2"/>
  <c r="J113" i="2"/>
  <c r="BE113" i="2" s="1"/>
  <c r="BI111" i="2"/>
  <c r="BH111" i="2"/>
  <c r="BG111" i="2"/>
  <c r="BF111" i="2"/>
  <c r="T111" i="2"/>
  <c r="T103" i="2" s="1"/>
  <c r="R111" i="2"/>
  <c r="P111" i="2"/>
  <c r="P103" i="2" s="1"/>
  <c r="P102" i="2" s="1"/>
  <c r="BK111" i="2"/>
  <c r="J111" i="2"/>
  <c r="BE111" i="2"/>
  <c r="BI104" i="2"/>
  <c r="BH104" i="2"/>
  <c r="F33" i="2"/>
  <c r="BC52" i="1" s="1"/>
  <c r="BC51" i="1" s="1"/>
  <c r="BG104" i="2"/>
  <c r="BF104" i="2"/>
  <c r="T104" i="2"/>
  <c r="R104" i="2"/>
  <c r="R103" i="2"/>
  <c r="P104" i="2"/>
  <c r="BK104" i="2"/>
  <c r="J104" i="2"/>
  <c r="BE104" i="2"/>
  <c r="J96" i="2"/>
  <c r="F96" i="2"/>
  <c r="F94" i="2"/>
  <c r="E92" i="2"/>
  <c r="J51" i="2"/>
  <c r="F51" i="2"/>
  <c r="F49" i="2"/>
  <c r="E47" i="2"/>
  <c r="J18" i="2"/>
  <c r="E18" i="2"/>
  <c r="F97" i="2" s="1"/>
  <c r="J17" i="2"/>
  <c r="J12" i="2"/>
  <c r="J94" i="2"/>
  <c r="J49" i="2"/>
  <c r="E7" i="2"/>
  <c r="E90" i="2" s="1"/>
  <c r="AS51" i="1"/>
  <c r="L47" i="1"/>
  <c r="AM46" i="1"/>
  <c r="L46" i="1"/>
  <c r="AM44" i="1"/>
  <c r="L44" i="1"/>
  <c r="L42" i="1"/>
  <c r="L41" i="1"/>
  <c r="F31" i="2" l="1"/>
  <c r="BA52" i="1" s="1"/>
  <c r="F32" i="2"/>
  <c r="BB52" i="1" s="1"/>
  <c r="BB51" i="1" s="1"/>
  <c r="W28" i="1" s="1"/>
  <c r="BK103" i="2"/>
  <c r="J103" i="2" s="1"/>
  <c r="J59" i="2" s="1"/>
  <c r="J31" i="2"/>
  <c r="AW52" i="1" s="1"/>
  <c r="F34" i="2"/>
  <c r="BD52" i="1" s="1"/>
  <c r="BD51" i="1" s="1"/>
  <c r="W30" i="1" s="1"/>
  <c r="F30" i="2"/>
  <c r="AZ52" i="1" s="1"/>
  <c r="R237" i="2"/>
  <c r="T237" i="2"/>
  <c r="AY51" i="1"/>
  <c r="W29" i="1"/>
  <c r="T102" i="2"/>
  <c r="T101" i="2" s="1"/>
  <c r="T100" i="2" s="1"/>
  <c r="T176" i="2"/>
  <c r="P237" i="2"/>
  <c r="P101" i="2" s="1"/>
  <c r="P100" i="2" s="1"/>
  <c r="AU52" i="1" s="1"/>
  <c r="AU51" i="1" s="1"/>
  <c r="R102" i="2"/>
  <c r="J209" i="2"/>
  <c r="J71" i="2" s="1"/>
  <c r="BK208" i="2"/>
  <c r="J208" i="2" s="1"/>
  <c r="J70" i="2" s="1"/>
  <c r="J30" i="3"/>
  <c r="AV53" i="1" s="1"/>
  <c r="AT53" i="1" s="1"/>
  <c r="F30" i="3"/>
  <c r="AZ53" i="1" s="1"/>
  <c r="J81" i="3"/>
  <c r="J58" i="3" s="1"/>
  <c r="BK80" i="3"/>
  <c r="T80" i="3"/>
  <c r="T79" i="3" s="1"/>
  <c r="BK102" i="2"/>
  <c r="J30" i="2"/>
  <c r="AV52" i="1" s="1"/>
  <c r="AT52" i="1" s="1"/>
  <c r="J167" i="2"/>
  <c r="J64" i="2" s="1"/>
  <c r="BK166" i="2"/>
  <c r="J166" i="2" s="1"/>
  <c r="J63" i="2" s="1"/>
  <c r="BK176" i="2"/>
  <c r="J176" i="2" s="1"/>
  <c r="J65" i="2" s="1"/>
  <c r="J177" i="2"/>
  <c r="J66" i="2" s="1"/>
  <c r="J49" i="3"/>
  <c r="F52" i="2"/>
  <c r="F31" i="3"/>
  <c r="BA53" i="1" s="1"/>
  <c r="E45" i="2"/>
  <c r="BK237" i="2"/>
  <c r="J237" i="2" s="1"/>
  <c r="J73" i="2" s="1"/>
  <c r="AX51" i="1" l="1"/>
  <c r="BA51" i="1"/>
  <c r="AW51" i="1" s="1"/>
  <c r="AK27" i="1" s="1"/>
  <c r="AZ51" i="1"/>
  <c r="AV51" i="1" s="1"/>
  <c r="J80" i="3"/>
  <c r="J57" i="3" s="1"/>
  <c r="BK79" i="3"/>
  <c r="J79" i="3" s="1"/>
  <c r="J102" i="2"/>
  <c r="J58" i="2" s="1"/>
  <c r="BK101" i="2"/>
  <c r="R101" i="2"/>
  <c r="R100" i="2" s="1"/>
  <c r="W26" i="1" l="1"/>
  <c r="W27" i="1"/>
  <c r="BK100" i="2"/>
  <c r="J100" i="2" s="1"/>
  <c r="J101" i="2"/>
  <c r="J57" i="2" s="1"/>
  <c r="AK26" i="1"/>
  <c r="AT51" i="1"/>
  <c r="J56" i="3"/>
  <c r="J27" i="3"/>
  <c r="AG53" i="1" l="1"/>
  <c r="AN53" i="1" s="1"/>
  <c r="J36" i="3"/>
  <c r="J56" i="2"/>
  <c r="J27" i="2"/>
  <c r="J36" i="2" l="1"/>
  <c r="AG52" i="1"/>
  <c r="AN52" i="1" l="1"/>
  <c r="AG51" i="1"/>
  <c r="AK23" i="1" l="1"/>
  <c r="AK32" i="1" s="1"/>
  <c r="AN51" i="1"/>
</calcChain>
</file>

<file path=xl/sharedStrings.xml><?xml version="1.0" encoding="utf-8"?>
<sst xmlns="http://schemas.openxmlformats.org/spreadsheetml/2006/main" count="3382" uniqueCount="818">
  <si>
    <t>Export VZ</t>
  </si>
  <si>
    <t>List obsahuje:</t>
  </si>
  <si>
    <t>1) Rekapitulace stavby</t>
  </si>
  <si>
    <t>2) Rekapitulace objektů stavby a soupisů prací</t>
  </si>
  <si>
    <t>3.0</t>
  </si>
  <si>
    <t>ZAMOK</t>
  </si>
  <si>
    <t>False</t>
  </si>
  <si>
    <t>{b741d47d-530d-4b88-b88f-2285138d1c5a}</t>
  </si>
  <si>
    <t>0,01</t>
  </si>
  <si>
    <t>21</t>
  </si>
  <si>
    <t>15</t>
  </si>
  <si>
    <t>REKAPITULACE STAVBY</t>
  </si>
  <si>
    <t>v ---  níže se nacházejí doplnkové a pomocné údaje k sestavám  --- v</t>
  </si>
  <si>
    <t>Návod na vyplnění</t>
  </si>
  <si>
    <t>0,001</t>
  </si>
  <si>
    <t>Kód:</t>
  </si>
  <si>
    <t>2018-068</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</si>
  <si>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</si>
  <si>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</si>
  <si>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Místní komunikace na p.č. 46/30, 13, 12, 9, Nová Telib</t>
  </si>
  <si>
    <t>KSO:</t>
  </si>
  <si>
    <t/>
  </si>
  <si>
    <t>CC-CZ:</t>
  </si>
  <si>
    <t>Místo:</t>
  </si>
  <si>
    <t>Nová Telib</t>
  </si>
  <si>
    <t>Datum:</t>
  </si>
  <si>
    <t>26. 11. 2018</t>
  </si>
  <si>
    <t>Zadavatel:</t>
  </si>
  <si>
    <t>IČ:</t>
  </si>
  <si>
    <t>Obec Nová Telib</t>
  </si>
  <si>
    <t>DIČ:</t>
  </si>
  <si>
    <t>Uchazeč:</t>
  </si>
  <si>
    <t>Vyplň údaj</t>
  </si>
  <si>
    <t>Projektant:</t>
  </si>
  <si>
    <t>27086135</t>
  </si>
  <si>
    <t>CR Project s.r.o.</t>
  </si>
  <si>
    <t>CZ27086135</t>
  </si>
  <si>
    <t>True</t>
  </si>
  <si>
    <t>Poznámka:</t>
  </si>
  <si>
    <t>Soupis prací je sestaven s využitím položek Cenové soustavy ÚRS. Cenové a technické podmínky položek Cenové soustavy ÚRS, které nejsou uvedeny v soupisu prací (informace z tzv. úvodních částí katalogů) jsou neomezeně dálkově k dispozici na www.cs-urs.cz. Položky soupisu prací, které nemají ve sloupci „Cenová soustava“ uveden žádný údaj, nepochází z Cenové soustavy ÚRS._x000D_
.........................._x000D_
Soupis výkonů je zpracován s výhradou, jako nezávazný, dle §2622 zák. č. 89/2012 Sb. NOZ._x000D_
.........................._x000D_
Rozpočet (soupis prací) je vypracován na základě projektové dokumentace - jedná se o odhad nákladů._x000D_
Veškeré položky rozpočtu (soupisu prací) je bezpodmínečně nutné provádět (případně oceňovat) dle projektové dokumentace, která je jednoznačně nadřazená tomuto rozpočtu (soupisu prací)._x000D_
Tato nadřazená projektová dokumentace určuje, doplňuje, případně dopřesňuje obsah jednotlivých položek tohoto rozpočtu (výkazu výměr), případně může tento rozpočet (výkaz výměr) rozšířit o další položky._x000D_
.........................._x000D_
Pokud je v soupisu prací definován konkrétní výrobek, je tím definován minimální požadovaný standard, uchazeč může ve své nabídce tento výrobek nahradit výrobkem se srovnatelnými nebo lepšími parametry. Parametry pro srovnání se rozumí zejména parametry výkonnostní, funkční a parametry životnosti._x000D_
.........................._x000D_
Vzhledem k charakteru stavby a to liniová, byly všechny plošné výměry ve výkazu výměr odečteny ze situace ve formátu dwg.</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</si>
  <si>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</si>
  <si>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</si>
  <si>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</si>
  <si>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</si>
  <si>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</si>
  <si>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</si>
  <si>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</si>
  <si>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</si>
  <si>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</si>
  <si>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</si>
  <si>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</si>
  <si>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</si>
  <si>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</si>
  <si>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</si>
  <si>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</si>
  <si>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</si>
  <si>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</si>
  <si>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</si>
  <si>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</si>
  <si>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</si>
  <si>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</si>
  <si>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</si>
  <si>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</si>
  <si>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</si>
  <si>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</si>
  <si>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</si>
  <si>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</si>
  <si>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</si>
  <si>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</si>
  <si>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</si>
  <si>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</si>
  <si>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</si>
  <si>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</si>
  <si>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</si>
  <si>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</si>
  <si>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</si>
  <si>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</si>
  <si>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</si>
  <si>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</si>
  <si>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SO.101</t>
  </si>
  <si>
    <t>SO.101 - Komunikace a zpevněné plochy</t>
  </si>
  <si>
    <t>ING</t>
  </si>
  <si>
    <t>1</t>
  </si>
  <si>
    <t>{b2f62d41-f323-43ed-9f9c-f169825a7ccf}</t>
  </si>
  <si>
    <t>2</t>
  </si>
  <si>
    <t>VoN</t>
  </si>
  <si>
    <t>Vedlejší a ostatní náklady</t>
  </si>
  <si>
    <t>VON</t>
  </si>
  <si>
    <t>{dda0e674-364a-4568-80a1-0f37c9b6289b}</t>
  </si>
  <si>
    <t>1) Krycí list soupisu</t>
  </si>
  <si>
    <t>2) Rekapitulace</t>
  </si>
  <si>
    <t>3) Soupis prací</t>
  </si>
  <si>
    <t>Zpět na list:</t>
  </si>
  <si>
    <t>Rekapitulace stavby</t>
  </si>
  <si>
    <t>KRYCÍ LIST SOUPISU</t>
  </si>
  <si>
    <t>Objekt:</t>
  </si>
  <si>
    <t>SO.101 - SO.101 - Komunikace a zpevněné plochy</t>
  </si>
  <si>
    <t>Soupis prací je sestaven s využitím položek Cenové soustavy ÚRS. Cenové a technické podmínky položek Cenové soustavy ÚRS, které nejsou uvedeny v soupisu prací (informace z tzv. úvodních částí katalogů) jsou neomezeně dálkově k dispozici na www.cs-urs.cz. Položky soupisu prací, které nemají ve sloupci „Cenová soustava“ uveden žádný údaj, nepochází z Cenové soustavy ÚRS. .......................... Soupis výkonů je zpracován s výhradou, jako nezávazný, dle §2622 zák. č. 89/2012 Sb. NOZ. .......................... Rozpočet (soupis prací) je vypracován na základě projektové dokumentace - jedná se o odhad nákladů. Veškeré položky rozpočtu (soupisu prací) je bezpodmínečně nutné provádět (případně oceňovat) dle projektové dokumentace, která je jednoznačně nadřazená tomuto rozpočtu (soupisu prací). Tato nadřazená projektová dokumentace určuje, doplňuje, případně dopřesňuje obsah jednotlivých položek tohoto rozpočtu (výkazu výměr), případně může tento rozpočet (výkaz výměr) rozšířit o další položky. .......................... Pokud je v soupisu prací definován konkrétní výrobek, je tím definován minimální požadovaný standard, uchazeč může ve své nabídce tento výrobek nahradit výrobkem se srovnatelnými nebo lepšími parametry. Parametry pro srovnání se rozumí zejména parametry výkonnostní, funkční a parametry životnosti. .......................... Vzhledem k charakteru stavby a to liniová, byly všechny plošné výměry ve výkazu výměr odečteny ze situace ve formátu dwg.</t>
  </si>
  <si>
    <t>REKAPITULACE ČLENĚNÍ SOUPISU PRACÍ</t>
  </si>
  <si>
    <t>Kód dílu - Popis</t>
  </si>
  <si>
    <t>Cena celkem [CZK]</t>
  </si>
  <si>
    <t>Náklady soupisu celkem</t>
  </si>
  <si>
    <t>-1</t>
  </si>
  <si>
    <t>HSV - Práce a dodávky HSV</t>
  </si>
  <si>
    <t xml:space="preserve">    1 - Zemní práce</t>
  </si>
  <si>
    <t xml:space="preserve">      R10 - Společné zemní práce</t>
  </si>
  <si>
    <t xml:space="preserve">      R11 - Zemní práce pro komunikace</t>
  </si>
  <si>
    <t xml:space="preserve">      R12 - Zemní práce pro odvodnění komunikací</t>
  </si>
  <si>
    <t xml:space="preserve">      R13 - Odstranění zeleně</t>
  </si>
  <si>
    <t xml:space="preserve">    3 - Svislé a kompletní konstrukce</t>
  </si>
  <si>
    <t xml:space="preserve">      R33 - Oplocení stání pro kontejnery</t>
  </si>
  <si>
    <t xml:space="preserve">    5 - Komunikace</t>
  </si>
  <si>
    <t xml:space="preserve">      R50 - Podkladní vrstvy</t>
  </si>
  <si>
    <t xml:space="preserve">      R51 - Komunikace pro automobilovou dopravu - asfalt</t>
  </si>
  <si>
    <t xml:space="preserve">      R56 - Komunikace pro pěší ze zámkové dlažby</t>
  </si>
  <si>
    <t xml:space="preserve">      R57 - Plochy z kačírku</t>
  </si>
  <si>
    <t xml:space="preserve">    8 - Trubní vedení</t>
  </si>
  <si>
    <t xml:space="preserve">      R81 - Napojení odvodňovačů</t>
  </si>
  <si>
    <t xml:space="preserve">      R82 - Uliční vpusti</t>
  </si>
  <si>
    <t xml:space="preserve">    9 - Ostatní konstrukce a práce-bourání</t>
  </si>
  <si>
    <t xml:space="preserve">      R90 - Společné práce pro bourání a konstrukce</t>
  </si>
  <si>
    <t xml:space="preserve">      R95 - Osazení obrub a linek</t>
  </si>
  <si>
    <t xml:space="preserve">      R96 - Bourání konstrukcí vozovek</t>
  </si>
  <si>
    <t xml:space="preserve">      R97 - Ostatní bourací práce</t>
  </si>
  <si>
    <t xml:space="preserve">      R98 - Vodorovné dopravní značení</t>
  </si>
  <si>
    <t xml:space="preserve">      R99 - Svislé dopravní značení</t>
  </si>
  <si>
    <t xml:space="preserve">      99 - Přesun hmot</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</si>
  <si>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</si>
  <si>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</si>
  <si>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</si>
  <si>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</si>
  <si>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</si>
  <si>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</si>
  <si>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</si>
  <si>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</si>
  <si>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</si>
  <si>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</si>
  <si>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</si>
  <si>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</si>
  <si>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</si>
  <si>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</si>
  <si>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</si>
  <si>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</si>
  <si>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</si>
  <si>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</si>
  <si>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R10</t>
  </si>
  <si>
    <t>Společné zemní práce</t>
  </si>
  <si>
    <t>K</t>
  </si>
  <si>
    <t>162601102</t>
  </si>
  <si>
    <t>Vodorovné přemístění do 5000 m výkopku/sypaniny z horniny tř. 1 až 4</t>
  </si>
  <si>
    <t>m3</t>
  </si>
  <si>
    <t>CS ÚRS 2018 02</t>
  </si>
  <si>
    <t>4</t>
  </si>
  <si>
    <t>3</t>
  </si>
  <si>
    <t>-2049429914</t>
  </si>
  <si>
    <t>VV</t>
  </si>
  <si>
    <t>Odvoz přebytečného výkopku na skládku:</t>
  </si>
  <si>
    <t>7,404 "- z komunikací"</t>
  </si>
  <si>
    <t>7,404 "- z hloubení jam"</t>
  </si>
  <si>
    <t>2,720 "- z hloubení rýh š. do 600mm"</t>
  </si>
  <si>
    <t>3,450 "- z hloubení rýh š. do 2000mm"</t>
  </si>
  <si>
    <t>Součet</t>
  </si>
  <si>
    <t>171201201</t>
  </si>
  <si>
    <t>Uložení sypaniny na skládky</t>
  </si>
  <si>
    <t>-2140387853</t>
  </si>
  <si>
    <t>20,978 "- viz. položka č. 162301R02 - Vodorovné přemístění na skládku"</t>
  </si>
  <si>
    <t>171201211</t>
  </si>
  <si>
    <t>Poplatek za uložení stavebního odpadu - zeminy a kameniva na skládce</t>
  </si>
  <si>
    <t>t</t>
  </si>
  <si>
    <t>-717512063</t>
  </si>
  <si>
    <t>20,978*1,75 "- viz. položka č. 162301R02 - Vodorovné přemístění na skládku"</t>
  </si>
  <si>
    <t>181951102</t>
  </si>
  <si>
    <t>Úprava pláně v hornině tř. 1 až 4 se zhutněním</t>
  </si>
  <si>
    <t>m2</t>
  </si>
  <si>
    <t>-389839322</t>
  </si>
  <si>
    <t>Pro komunikace a zpevněné plochy:</t>
  </si>
  <si>
    <t>2*320,50*1,11 "- komunikace pro aut. dopravu - asfalt"</t>
  </si>
  <si>
    <t>5,50*1,05 "- plcoha pro kontejnery - zámk. dlažba"</t>
  </si>
  <si>
    <t>R11</t>
  </si>
  <si>
    <t>Zemní práce pro komunikace</t>
  </si>
  <si>
    <t>5</t>
  </si>
  <si>
    <t>122202202</t>
  </si>
  <si>
    <t>Odkopávky a prokopávky nezapažené pro silnice objemu do 1000 m3 v hornině tř. 3</t>
  </si>
  <si>
    <t>1993777086</t>
  </si>
  <si>
    <t>Odkop pro spodní stavbu komunikací:</t>
  </si>
  <si>
    <t>Komunikace pro aut. dopravu:</t>
  </si>
  <si>
    <t>0,020*320,50*1,11 "- plné KS - asfalt"</t>
  </si>
  <si>
    <t>Komunikace pro pěší - zámková dlažba:</t>
  </si>
  <si>
    <t>0,050*5,50*1,05 "- plocha pro kontejnery"</t>
  </si>
  <si>
    <t>6</t>
  </si>
  <si>
    <t>122202209</t>
  </si>
  <si>
    <t>Příplatek k odkopávkám a prokopávkám pro silnice v hornině tř. 3 za lepivost</t>
  </si>
  <si>
    <t>1127687563</t>
  </si>
  <si>
    <t>7,404 "- viz. položka 122202202 - Odkopávky pro silnice"</t>
  </si>
  <si>
    <t>7</t>
  </si>
  <si>
    <t>120001101</t>
  </si>
  <si>
    <t>Příplatek za ztížení odkopávky nebo prokkopávky v blízkosti inženýrských sítí</t>
  </si>
  <si>
    <t>-1764172847</t>
  </si>
  <si>
    <t>Uvažováno s 2,0% objemu:</t>
  </si>
  <si>
    <t>7,404*0,02</t>
  </si>
  <si>
    <t>R12</t>
  </si>
  <si>
    <t>Zemní práce pro odvodnění komunikací</t>
  </si>
  <si>
    <t>8</t>
  </si>
  <si>
    <t>131201101</t>
  </si>
  <si>
    <t>Hloubení jam nezapažených v hornině tř. 3 objemu do 100 m3</t>
  </si>
  <si>
    <t>1026338871</t>
  </si>
  <si>
    <t>3*2,25*1,15 "- UV"</t>
  </si>
  <si>
    <t>9</t>
  </si>
  <si>
    <t>131201109</t>
  </si>
  <si>
    <t>Příplatek za lepivost u hloubení jam nezapažených v hornině tř. 3</t>
  </si>
  <si>
    <t>704011837</t>
  </si>
  <si>
    <t>7,763 "- Viz. pol. č. 131201101 - Hloubení jam nezapažených ve tř. 3"</t>
  </si>
  <si>
    <t>10</t>
  </si>
  <si>
    <t>132201101</t>
  </si>
  <si>
    <t>Hloubení rýh š do 600 mm v hornině tř. 3 objemu do 100 m3</t>
  </si>
  <si>
    <t>1222667414</t>
  </si>
  <si>
    <t>0,40*0,80*8,50 "- pasy pro kontejnery"</t>
  </si>
  <si>
    <t>11</t>
  </si>
  <si>
    <t>132201109</t>
  </si>
  <si>
    <t>Příplatek za lepivost k hloubení rýh š do 600 mm v hornině tř. 3</t>
  </si>
  <si>
    <t>-1587981375</t>
  </si>
  <si>
    <t>2,720 "- Viz. pol. č. 132201101 - Hloubení jam nezapažených ve tř. 3"</t>
  </si>
  <si>
    <t>12</t>
  </si>
  <si>
    <t>132201201</t>
  </si>
  <si>
    <t>Hloubení rýh š do 2000 mm v hornině tř. 3 objemu do 100 m3</t>
  </si>
  <si>
    <t>-1015574557</t>
  </si>
  <si>
    <t>Napojení odvodnění:</t>
  </si>
  <si>
    <t>1,0*1,15*(3,0) "- přípojky odvodnění"</t>
  </si>
  <si>
    <t>13</t>
  </si>
  <si>
    <t>132201209</t>
  </si>
  <si>
    <t>Příplatek za lepivost k hloubení rýh š do 2000 mm v hornině tř. 3</t>
  </si>
  <si>
    <t>-88603646</t>
  </si>
  <si>
    <t>3,450 "- Viz. pol. č. 132201202 - Hloubení rýh š. do 2000 mm "</t>
  </si>
  <si>
    <t>14</t>
  </si>
  <si>
    <t>161101101</t>
  </si>
  <si>
    <t>Svislé přemístění výkopku z horniny tř. 1 až 4 hl výkopu do 2,5 m</t>
  </si>
  <si>
    <t>-1219837746</t>
  </si>
  <si>
    <t>7,763 "- z hloubení jam"</t>
  </si>
  <si>
    <t>174101101</t>
  </si>
  <si>
    <t>Zásyp jam, šachet rýh nebo kolem objektů sypaninou se zhutněním</t>
  </si>
  <si>
    <t>149925570</t>
  </si>
  <si>
    <t>3*1,75*0,85 "- UV"</t>
  </si>
  <si>
    <t>1,0*1,0*(3,0) "- napojení odvodnění"</t>
  </si>
  <si>
    <t>16</t>
  </si>
  <si>
    <t>M</t>
  </si>
  <si>
    <t>583312001</t>
  </si>
  <si>
    <t>štěrkopísek netříděný zásypový materiál</t>
  </si>
  <si>
    <t>-277279873</t>
  </si>
  <si>
    <t>Uvažováno 2050 kg/m3:</t>
  </si>
  <si>
    <t>3*1,75*0,85*2,05 "- UV"</t>
  </si>
  <si>
    <t>1,0*1,0*(3,0)*2,05 "- napojení odvodnění"</t>
  </si>
  <si>
    <t>R13</t>
  </si>
  <si>
    <t>Odstranění zeleně</t>
  </si>
  <si>
    <t>17</t>
  </si>
  <si>
    <t>121101103</t>
  </si>
  <si>
    <t>Sejmutí ornice s přemístěním na vzdálenost do 250 m</t>
  </si>
  <si>
    <t>197239843</t>
  </si>
  <si>
    <t>odhadovaná tl. ornice 150 mm</t>
  </si>
  <si>
    <t>Odvoz na mezideponii na staveništi</t>
  </si>
  <si>
    <t>0,150*(14,0+7,0)</t>
  </si>
  <si>
    <t>Svislé a kompletní konstrukce</t>
  </si>
  <si>
    <t>R33</t>
  </si>
  <si>
    <t>Oplocení stání pro kontejnery</t>
  </si>
  <si>
    <t>18</t>
  </si>
  <si>
    <t>311113212</t>
  </si>
  <si>
    <t>Nosná zeď tl 200 mm ze štípaných tvárnic ztraceného bednění přírodních včetně výplně z betonu</t>
  </si>
  <si>
    <t>-674415539</t>
  </si>
  <si>
    <t>1,60*8,50 "- kontejnery"</t>
  </si>
  <si>
    <t>19</t>
  </si>
  <si>
    <t>348272515</t>
  </si>
  <si>
    <t>Plotová stříška pro zeď tl 295 mm z tvarovek hladkých nebo štípaných přírodních</t>
  </si>
  <si>
    <t>m</t>
  </si>
  <si>
    <t>886922250</t>
  </si>
  <si>
    <t>8,50 "- kontejnery"</t>
  </si>
  <si>
    <t>20</t>
  </si>
  <si>
    <t>444124R01</t>
  </si>
  <si>
    <t>Dodávka a montáž konstrukce zastřešení stání pro kontejnery dle standardů obce</t>
  </si>
  <si>
    <t>kpl</t>
  </si>
  <si>
    <t>-237491242</t>
  </si>
  <si>
    <t>317171R01</t>
  </si>
  <si>
    <t>Kotvení monolitického betonu - tvárnic ztraceného bednění - chemickou kotvou betonářskou výztuží D14 mm do vývrtu</t>
  </si>
  <si>
    <t>kus</t>
  </si>
  <si>
    <t>711653239</t>
  </si>
  <si>
    <t>22</t>
  </si>
  <si>
    <t>274313611</t>
  </si>
  <si>
    <t>Základové pásy z betonu tř. C 16/20</t>
  </si>
  <si>
    <t>1907471713</t>
  </si>
  <si>
    <t>0,40*0,80*8,50 "- kontejnery"</t>
  </si>
  <si>
    <t>Komunikace</t>
  </si>
  <si>
    <t>R50</t>
  </si>
  <si>
    <t>Podkladní vrstvy</t>
  </si>
  <si>
    <t>23</t>
  </si>
  <si>
    <t>564851111</t>
  </si>
  <si>
    <t>Podklad ze štěrkodrtě ŠD tl 150 mm</t>
  </si>
  <si>
    <t>1138558752</t>
  </si>
  <si>
    <t>Podkladní vrstvy:</t>
  </si>
  <si>
    <t>Komunikace pro aut. dopravu - asfalt - 2 vrstvy:</t>
  </si>
  <si>
    <t>2*320,50*1,11 "- plné KS"</t>
  </si>
  <si>
    <t>5,50*1,05</t>
  </si>
  <si>
    <t>R51</t>
  </si>
  <si>
    <t>Komunikace pro automobilovou dopravu - asfalt</t>
  </si>
  <si>
    <t>24</t>
  </si>
  <si>
    <t>577134111</t>
  </si>
  <si>
    <t>Asfaltový beton vrstva obrusná ACO 11 (ABS) tř. I tl 40 mm š do 3 m z nemodifikovaného asfaltu</t>
  </si>
  <si>
    <t>1695446279</t>
  </si>
  <si>
    <t>6,5+37,0+16,0+9,5+8,0+11,0+10,0+15,0+2,5+12,5+18,5+3,5+4,5+4,5+3,0+8,0+3,0+4,5+4,5+6,0+3,5+10,0+4,5+3,5+26,0+6,0+5,0+6,5+3,5+15,0+4,5+26,0+18,5</t>
  </si>
  <si>
    <t>25</t>
  </si>
  <si>
    <t>573231106</t>
  </si>
  <si>
    <t>Postřik živičný spojovací ze silniční emulze v množství 0,30 kg/m2</t>
  </si>
  <si>
    <t>-818209386</t>
  </si>
  <si>
    <t>26</t>
  </si>
  <si>
    <t>565155111</t>
  </si>
  <si>
    <t>Asfaltový beton vrstva podkladní ACP 16 (obalované kamenivo OKS) tl 70 mm š do 3 m</t>
  </si>
  <si>
    <t>653637814</t>
  </si>
  <si>
    <t>27</t>
  </si>
  <si>
    <t>573111112</t>
  </si>
  <si>
    <t>Postřik živičný infiltrační s posypem z asfaltu množství 1 kg/m2</t>
  </si>
  <si>
    <t>-1302974067</t>
  </si>
  <si>
    <t>R56</t>
  </si>
  <si>
    <t>Komunikace pro pěší ze zámkové dlažby</t>
  </si>
  <si>
    <t>28</t>
  </si>
  <si>
    <t>596211112</t>
  </si>
  <si>
    <t>Kladení zámkové dlažby komunikací pro pěší tl 60 mm skupiny A pl do 300 m2</t>
  </si>
  <si>
    <t>2030867093</t>
  </si>
  <si>
    <t>5,50 "- kontejnery"</t>
  </si>
  <si>
    <t>29</t>
  </si>
  <si>
    <t>59245018</t>
  </si>
  <si>
    <t>dlažba skladebná betonová 20x10x6 cm přírodní</t>
  </si>
  <si>
    <t>1353297091</t>
  </si>
  <si>
    <t>R57</t>
  </si>
  <si>
    <t>Plochy z kačírku</t>
  </si>
  <si>
    <t>30</t>
  </si>
  <si>
    <t>571908111</t>
  </si>
  <si>
    <t>Kryt vymývaným dekoračním kamenivem (kačírkem) tl 200 mm</t>
  </si>
  <si>
    <t>-1669502507</t>
  </si>
  <si>
    <t>12,0+15,50+18,50+3,50+2,50+4,50+26,0+5,0+3,0+10,0+3,50+6,0+4,50+9,0+14,50+3,50+5,0+3,50+33,0+8,0+6,0+9,0+3,0+21,50+5,50+42,50+23,50</t>
  </si>
  <si>
    <t>31</t>
  </si>
  <si>
    <t>184911311</t>
  </si>
  <si>
    <t>Položení mulčovací textilie v rovině a svahu do 1:5</t>
  </si>
  <si>
    <t>700311350</t>
  </si>
  <si>
    <t>32</t>
  </si>
  <si>
    <t>693112151</t>
  </si>
  <si>
    <t>textilie netkaná mulčovací</t>
  </si>
  <si>
    <t>-1457471050</t>
  </si>
  <si>
    <t>"- prořez a překryv" 302,0*0,15</t>
  </si>
  <si>
    <t>Trubní vedení</t>
  </si>
  <si>
    <t>R81</t>
  </si>
  <si>
    <t>Napojení odvodňovačů</t>
  </si>
  <si>
    <t>33</t>
  </si>
  <si>
    <t>451572111</t>
  </si>
  <si>
    <t>Lože pod potrubí otevřený výkop z kameniva drobného těženého</t>
  </si>
  <si>
    <t>-1598552636</t>
  </si>
  <si>
    <t>Napojení uličních vpustí:</t>
  </si>
  <si>
    <t>1,0*0,30*(3,0)</t>
  </si>
  <si>
    <t>34</t>
  </si>
  <si>
    <t>871310310</t>
  </si>
  <si>
    <t>Montáž kanalizačního potrubí hladkého plnostěnného SN 10 z polypropylenu DN 150</t>
  </si>
  <si>
    <t>-1049122154</t>
  </si>
  <si>
    <t>3*1,0</t>
  </si>
  <si>
    <t>35</t>
  </si>
  <si>
    <t>28617003</t>
  </si>
  <si>
    <t>trubka kanalizační PP plnostěnná třívrstvá DN 150x1000 mm SN 10</t>
  </si>
  <si>
    <t>350815282</t>
  </si>
  <si>
    <t>3,0 "- přípojky odvodnění"</t>
  </si>
  <si>
    <t>"Prořez 5,0% -" 3,0*0,05</t>
  </si>
  <si>
    <t>36</t>
  </si>
  <si>
    <t>877315211</t>
  </si>
  <si>
    <t>Montáž tvarovek z tvrdého PVC-systém KG nebo z polypropylenu-systém KG 2000 jednoosé DN 160</t>
  </si>
  <si>
    <t>773343862</t>
  </si>
  <si>
    <t>2*3+1+2</t>
  </si>
  <si>
    <t>37</t>
  </si>
  <si>
    <t>28617338</t>
  </si>
  <si>
    <t>koleno kanalizace PP KG DN 160x45°</t>
  </si>
  <si>
    <t>1229968046</t>
  </si>
  <si>
    <t>38</t>
  </si>
  <si>
    <t>28617205</t>
  </si>
  <si>
    <t>odbočka kanalizační PP SN 16 45° DN 150/DN150</t>
  </si>
  <si>
    <t>1080303334</t>
  </si>
  <si>
    <t>39</t>
  </si>
  <si>
    <t>28611970</t>
  </si>
  <si>
    <t>přesuvka kanalizace PVC KG DN 160</t>
  </si>
  <si>
    <t>1603925925</t>
  </si>
  <si>
    <t>40</t>
  </si>
  <si>
    <t>899623141</t>
  </si>
  <si>
    <t>Obetonování potrubí nebo zdiva stok betonem prostým tř. C 12/15 otevřený výkop</t>
  </si>
  <si>
    <t>801459168</t>
  </si>
  <si>
    <t>Obetonování uličních vpustí</t>
  </si>
  <si>
    <t>3*0,50</t>
  </si>
  <si>
    <t>R82</t>
  </si>
  <si>
    <t>Uliční vpusti</t>
  </si>
  <si>
    <t>41</t>
  </si>
  <si>
    <t>895941111</t>
  </si>
  <si>
    <t>Zřízení vpusti kanalizační uliční z betonových dílců typ UV-50 normální</t>
  </si>
  <si>
    <t>-2044304993</t>
  </si>
  <si>
    <t>3 "- uliční vpusti"</t>
  </si>
  <si>
    <t>42</t>
  </si>
  <si>
    <t>592238640</t>
  </si>
  <si>
    <t>prstenec betonový pro uliční vpusť vyrovnávací 39 x 6 x 13 cm</t>
  </si>
  <si>
    <t>2048598900</t>
  </si>
  <si>
    <t>43</t>
  </si>
  <si>
    <t>592238740</t>
  </si>
  <si>
    <t>koš vysoký pro uliční vpusti, žárově zinkovaný plech,pro rám 500/300</t>
  </si>
  <si>
    <t>-737279220</t>
  </si>
  <si>
    <t>44</t>
  </si>
  <si>
    <t>592238580</t>
  </si>
  <si>
    <t>skruž betonová pro uliční vpusť horní 45 x 57 x 5 cm</t>
  </si>
  <si>
    <t>2066857946</t>
  </si>
  <si>
    <t>45</t>
  </si>
  <si>
    <t>592238540</t>
  </si>
  <si>
    <t>skruž betonová pro uliční vpusť s výtokovým otvorem PVC, 45x35x5 cm</t>
  </si>
  <si>
    <t>52423726</t>
  </si>
  <si>
    <t>46</t>
  </si>
  <si>
    <t>592238520</t>
  </si>
  <si>
    <t>dno betonové pro uliční vpusť s kalovou prohlubní 45x30x5 cm</t>
  </si>
  <si>
    <t>1683978679</t>
  </si>
  <si>
    <t>47</t>
  </si>
  <si>
    <t>899204112</t>
  </si>
  <si>
    <t>Osazení mříží litinových včetně rámů a košů na bahno pro třídu zatížení D400, E600</t>
  </si>
  <si>
    <t>1656113731</t>
  </si>
  <si>
    <t>48</t>
  </si>
  <si>
    <t>55242320</t>
  </si>
  <si>
    <t>mříž vtoková litinová plochá 500x500mm</t>
  </si>
  <si>
    <t>1999999384</t>
  </si>
  <si>
    <t>Ostatní konstrukce a práce-bourání</t>
  </si>
  <si>
    <t>R90</t>
  </si>
  <si>
    <t>Společné práce pro bourání a konstrukce</t>
  </si>
  <si>
    <t>49</t>
  </si>
  <si>
    <t>919735113</t>
  </si>
  <si>
    <t>Řezání stávajícího živičného krytu hl do 150 mm</t>
  </si>
  <si>
    <t>75529560</t>
  </si>
  <si>
    <t>Napojení na stávající povrchy komunikací:</t>
  </si>
  <si>
    <t>89,0+40,5+8,0+9,5+9,5+7,0+16,0+7,0+9,5+9,5+12,5+20,0+7,5+9,5+8,0+52,5+12,0+10,0+14,0+7,0+31,5+9,5+53,5+38,0</t>
  </si>
  <si>
    <t>50</t>
  </si>
  <si>
    <t>919112212</t>
  </si>
  <si>
    <t>Řezání spár pro vytvoření komůrky š 10 mm hl 20 mm pro těsnící zálivku v živičném krytu</t>
  </si>
  <si>
    <t>603274656</t>
  </si>
  <si>
    <t>491,0  "- napojení na stavající povrchy - komunikace pro aut. dopravu"</t>
  </si>
  <si>
    <t>51</t>
  </si>
  <si>
    <t>919121212</t>
  </si>
  <si>
    <t>Těsnění spár zálivkou za studena pro komůrky š 10 mm hl 20 mm bez těsnicího profilu</t>
  </si>
  <si>
    <t>-2024029410</t>
  </si>
  <si>
    <t>491,0 "- Viz. pol. č. 919112212 - Řezání spar pro vytvoření komůrky 10x20 mm"</t>
  </si>
  <si>
    <t>R95</t>
  </si>
  <si>
    <t>Osazení obrub a linek</t>
  </si>
  <si>
    <t>52</t>
  </si>
  <si>
    <t>916231213</t>
  </si>
  <si>
    <t>Osazení chodníkového obrubníku betonového stojatého s boční opěrou do lože z betonu prostého</t>
  </si>
  <si>
    <t>-1935735787</t>
  </si>
  <si>
    <t>50,0+7,0+7,50+18,0+6,50+4,50+7,50+25,50+8,0+5,50+14,50+5,50+8,0+7,50+11,0+18,50+5,50+8,0+6,0+51,0+10,50+8,50+12,0+5,50+29,0+8,0+52,0+38,50</t>
  </si>
  <si>
    <t>53</t>
  </si>
  <si>
    <t>59217017</t>
  </si>
  <si>
    <t>obrubník betonový chodníkový 100x10x25 cm</t>
  </si>
  <si>
    <t>-1002881405</t>
  </si>
  <si>
    <t>"Ztratné 2,0% -" 439,50*0,02</t>
  </si>
  <si>
    <t>54</t>
  </si>
  <si>
    <t>916331112</t>
  </si>
  <si>
    <t>Osazení zahradního obrubníku betonového do lože z betonu s boční opěrou</t>
  </si>
  <si>
    <t>1702537335</t>
  </si>
  <si>
    <t>0,250+0,250+1,0+1,0</t>
  </si>
  <si>
    <t>55</t>
  </si>
  <si>
    <t>59217002</t>
  </si>
  <si>
    <t>obrubník betonový zahradní  šedý 100 x 5 x 20 cm</t>
  </si>
  <si>
    <t>-65566639</t>
  </si>
  <si>
    <t>"ztratné 2,0% -" 2,50*0,02</t>
  </si>
  <si>
    <t>R96</t>
  </si>
  <si>
    <t>Bourání konstrukcí vozovek</t>
  </si>
  <si>
    <t>56</t>
  </si>
  <si>
    <t>113154112</t>
  </si>
  <si>
    <t>Frézování živičného krytu tl 40 mm pruh š 0,5 m pl do 500 m2 bez překážek v trase</t>
  </si>
  <si>
    <t>-1487231199</t>
  </si>
  <si>
    <t>13,0+7,5+10,5+5,5+33,0+14,5+2,5+12,5+7,5+9,5+10,0+10,0+6,5+19,0+7,0+11,0+9,5+6,5+3,0+26,0+4,0+3,5+64,0+6,0+4,5+6,0+3,5+4,0+39,5+25,5+50,0</t>
  </si>
  <si>
    <t>57</t>
  </si>
  <si>
    <t>113107242</t>
  </si>
  <si>
    <t>Odstranění podkladu živičného tl 100 mm strojně pl přes 200 m2</t>
  </si>
  <si>
    <t>-2068908561</t>
  </si>
  <si>
    <t>58</t>
  </si>
  <si>
    <t>113107223</t>
  </si>
  <si>
    <t>Odstranění podkladu z kameniva drceného tl 300 mm strojně pl přes 200 m2</t>
  </si>
  <si>
    <t>-1032168966</t>
  </si>
  <si>
    <t>Podkladní vrstva komunikace pro aut. dopravu:</t>
  </si>
  <si>
    <t>435,0 "- plné KS"</t>
  </si>
  <si>
    <t>59</t>
  </si>
  <si>
    <t>113107222</t>
  </si>
  <si>
    <t>Odstranění podkladu z kameniva drceného tl 200 mm strojně pl přes 200 m2</t>
  </si>
  <si>
    <t>-447000243</t>
  </si>
  <si>
    <t>Obrusná vrstva:</t>
  </si>
  <si>
    <t>44,50+23,0+21,50+2,50+33,0+8,50+4,0+6,0+3,50+7,50+6,0+9,50+3,0+6,0</t>
  </si>
  <si>
    <t>60</t>
  </si>
  <si>
    <t>113202111</t>
  </si>
  <si>
    <t>Vytrhání obrub krajníků obrubníků stojatých</t>
  </si>
  <si>
    <t>763690245</t>
  </si>
  <si>
    <t>19,0+89,0+2,0*7+11,0+6,0+8,50+6,0+10,50+9,0+12,50+5,50+8,0+50,0+5,50</t>
  </si>
  <si>
    <t>R97</t>
  </si>
  <si>
    <t>Ostatní bourací práce</t>
  </si>
  <si>
    <t>61</t>
  </si>
  <si>
    <t>113204R11</t>
  </si>
  <si>
    <t>Odstranění kompletních uličních vpustí typu TBV - Q450 včetně rámů</t>
  </si>
  <si>
    <t>-173356965</t>
  </si>
  <si>
    <t>62</t>
  </si>
  <si>
    <t>966006231</t>
  </si>
  <si>
    <t>Odstranění dopravního zrcadla a zrcadlové části včetně sloupku nebo konzoly</t>
  </si>
  <si>
    <t>671978964</t>
  </si>
  <si>
    <t>R98</t>
  </si>
  <si>
    <t>Vodorovné dopravní značení</t>
  </si>
  <si>
    <t>63</t>
  </si>
  <si>
    <t>915611111</t>
  </si>
  <si>
    <t>Předznačení vodorovného liniového značení</t>
  </si>
  <si>
    <t>-463577225</t>
  </si>
  <si>
    <t>13,50 "- čáry š. 250mm"</t>
  </si>
  <si>
    <t>64</t>
  </si>
  <si>
    <t>915121122</t>
  </si>
  <si>
    <t>Vodorovné dopravní značení vodící čáry přerušované š 250 mm retroreflexní bíllá barva</t>
  </si>
  <si>
    <t>-1560129243</t>
  </si>
  <si>
    <t>13,50</t>
  </si>
  <si>
    <t>65</t>
  </si>
  <si>
    <t>915221122</t>
  </si>
  <si>
    <t>Vodorovné dopravní značení vodící čáry přerušované š 250 mm retroreflexní bílý plast</t>
  </si>
  <si>
    <t>-633726082</t>
  </si>
  <si>
    <t>obnova značení z barvy:</t>
  </si>
  <si>
    <t>66</t>
  </si>
  <si>
    <t>915621111</t>
  </si>
  <si>
    <t>Předznačení vodorovného plošného značení</t>
  </si>
  <si>
    <t>-516890767</t>
  </si>
  <si>
    <t>5,50 "- čáry š. 250mm"</t>
  </si>
  <si>
    <t>67</t>
  </si>
  <si>
    <t>915131115</t>
  </si>
  <si>
    <t>Vodorovné dopravní značení přechody pro chodce, šipky, symboly základní žlutá barva</t>
  </si>
  <si>
    <t>1910312989</t>
  </si>
  <si>
    <t>0,250*22,0 "- obratiště"</t>
  </si>
  <si>
    <t>68</t>
  </si>
  <si>
    <t>915231115</t>
  </si>
  <si>
    <t>Vodorovné dopravní značení přechody pro chodce, šipky, symboly žlutý plast</t>
  </si>
  <si>
    <t>1630531977</t>
  </si>
  <si>
    <t>R99</t>
  </si>
  <si>
    <t>Svislé dopravní značení</t>
  </si>
  <si>
    <t>69</t>
  </si>
  <si>
    <t>914511111</t>
  </si>
  <si>
    <t>Montáž sloupku dopravních značek délky do 3,5 m s betonovým základem</t>
  </si>
  <si>
    <t>1537290826</t>
  </si>
  <si>
    <t>1 "- dopravní zrcadlo"</t>
  </si>
  <si>
    <t>70</t>
  </si>
  <si>
    <t>404452250</t>
  </si>
  <si>
    <t>sloupek Zn pro dopravní značku D 60mm v 3,5m</t>
  </si>
  <si>
    <t>-1253602885</t>
  </si>
  <si>
    <t>71</t>
  </si>
  <si>
    <t>914431112</t>
  </si>
  <si>
    <t>Montáž dopravního zrcadla o velikosti do 1m2 na sloupek nebo konzolu</t>
  </si>
  <si>
    <t>-1891631806</t>
  </si>
  <si>
    <t>72</t>
  </si>
  <si>
    <t>40445201</t>
  </si>
  <si>
    <t>zrcadlo dopravní kruhové D 800 mm</t>
  </si>
  <si>
    <t>581907072</t>
  </si>
  <si>
    <t>99</t>
  </si>
  <si>
    <t>Přesun hmot</t>
  </si>
  <si>
    <t>73</t>
  </si>
  <si>
    <t>979082R13</t>
  </si>
  <si>
    <t>Poplatek za skládkovné suti a vybouraných hmot</t>
  </si>
  <si>
    <t>898713301</t>
  </si>
  <si>
    <t>74</t>
  </si>
  <si>
    <t>979082R14</t>
  </si>
  <si>
    <t>Vodorovná doprava suti na skládku</t>
  </si>
  <si>
    <t>-1088642741</t>
  </si>
  <si>
    <t>75</t>
  </si>
  <si>
    <t>998225111</t>
  </si>
  <si>
    <t>Přesun hmot pro pozemní komunikace s krytem z kamene, monolitickým betonovým nebo živičným</t>
  </si>
  <si>
    <t>1661562332</t>
  </si>
  <si>
    <t>VoN - Vedlejší a ostatní náklady</t>
  </si>
  <si>
    <t>OST - Vedlejší a ostaní náklady</t>
  </si>
  <si>
    <t xml:space="preserve">    O02 - Vedlejší náklady</t>
  </si>
  <si>
    <t xml:space="preserve">    O03 - Ostatní náklady</t>
  </si>
  <si>
    <t>OST</t>
  </si>
  <si>
    <t>Vedlejší a ostaní náklady</t>
  </si>
  <si>
    <t>O02</t>
  </si>
  <si>
    <t>Vedlejší náklady</t>
  </si>
  <si>
    <t>VON990001</t>
  </si>
  <si>
    <t>Zajištění prostoru a vybudování zařízení staveniště včetně potřebných staveništních komunikací</t>
  </si>
  <si>
    <t>soubor</t>
  </si>
  <si>
    <t>1024</t>
  </si>
  <si>
    <t>-1629029830</t>
  </si>
  <si>
    <t>VON990002</t>
  </si>
  <si>
    <t>Oplocení stavby a staveniště mobilním oplocením</t>
  </si>
  <si>
    <t>1083989928</t>
  </si>
  <si>
    <t>VON990004</t>
  </si>
  <si>
    <t>Vytýčení hranic pozemků při provádění stavby</t>
  </si>
  <si>
    <t>-1913189029</t>
  </si>
  <si>
    <t>VON990005</t>
  </si>
  <si>
    <t>Zhotovení podrobné pasportizace stávajících nemovitostí a staveb, které mohou být výstavbou dotčeny</t>
  </si>
  <si>
    <t>-1362792130</t>
  </si>
  <si>
    <t>VON990007</t>
  </si>
  <si>
    <t>Zajištění vytýčení podzemních zařízení, a v případě jejich křížení či souběhu v otevřeném výkopu, jejich písemné předání zpět jejich správcům před zásypem</t>
  </si>
  <si>
    <t>250042180</t>
  </si>
  <si>
    <t>VON990009</t>
  </si>
  <si>
    <t>Zajištění povolení zvláštního užívání komunikací v souladu s postupem výstavby,včetně správních poplatků a povolení k užívání dalších, stavbou dotčených pozemků   (skládky materiálu, mezideponie atd.)</t>
  </si>
  <si>
    <t>475078765</t>
  </si>
  <si>
    <t>VON990011</t>
  </si>
  <si>
    <t>Zajištění provozu a funkčnosti stávajících komunikací které budou při realizaci stavby její realizací dotčeny</t>
  </si>
  <si>
    <t>-630768150</t>
  </si>
  <si>
    <t>VON990012</t>
  </si>
  <si>
    <t>Zajištění čistoty na staveništi a v jeho okolí, zajištění každodenního čištění komunikací dotčených provozem zhotovitele</t>
  </si>
  <si>
    <t>-356333315</t>
  </si>
  <si>
    <t>VON990013</t>
  </si>
  <si>
    <t>Fotodokumentace průběhu díla; zhotovitel zajistí a předá objednateli průběžnou fotodokumentaci realizace díla dle TS. Fotodokumentace bude dokladovat průběh díla a bude zejména dokumentovat části stavby a konstrukce před jejich zakrytím</t>
  </si>
  <si>
    <t>1307454398</t>
  </si>
  <si>
    <t>VON990014</t>
  </si>
  <si>
    <t>Péče o nepředané objekty a konstrukce stavby, jejich ošetřování, zimní opatření, nutný rozsah pojištění</t>
  </si>
  <si>
    <t>-1853799591</t>
  </si>
  <si>
    <t>VON990015</t>
  </si>
  <si>
    <t>Příprava a provedení předepsaných zkoušek dle TS - zkoušky pro určení zhutnění pláně</t>
  </si>
  <si>
    <t>-837910693</t>
  </si>
  <si>
    <t>VON990018</t>
  </si>
  <si>
    <t>Inženýrská a kompletační činnost zhotovitele dle TS</t>
  </si>
  <si>
    <t>1213024145</t>
  </si>
  <si>
    <t>VON990080</t>
  </si>
  <si>
    <t>Dopracování a projednání návrhu dočasných dopravních opatření</t>
  </si>
  <si>
    <t>1565399376</t>
  </si>
  <si>
    <t>VON990081</t>
  </si>
  <si>
    <t>Dopravně - inženýrské opatření - zřízení</t>
  </si>
  <si>
    <t>1991095090</t>
  </si>
  <si>
    <t>VON990082</t>
  </si>
  <si>
    <t>Dopravně - inženýrské opatření - údržba (pronájem)</t>
  </si>
  <si>
    <t>568737685</t>
  </si>
  <si>
    <t>VON990083</t>
  </si>
  <si>
    <t>Dopravně - inženýrské opatření - odstranění</t>
  </si>
  <si>
    <t>-1246913741</t>
  </si>
  <si>
    <t>O03</t>
  </si>
  <si>
    <t>Ostatní náklady</t>
  </si>
  <si>
    <t>ON990001-A</t>
  </si>
  <si>
    <t>Zajištění činnosti odpovědného geodeta zhotovitele - vytyčení stavby</t>
  </si>
  <si>
    <t>262144</t>
  </si>
  <si>
    <t>-670694402</t>
  </si>
  <si>
    <t>ON990001-B</t>
  </si>
  <si>
    <t>Zajištění činnosti odpovědného geodeta zhotovitele - zaměření skutečného provedení stavby</t>
  </si>
  <si>
    <t>1534731967</t>
  </si>
  <si>
    <t>ON990002-A</t>
  </si>
  <si>
    <t>Zhotovení dokumentace k realizaci stavby v rozsahu dle TS</t>
  </si>
  <si>
    <t>1286105863</t>
  </si>
  <si>
    <t>ON990002-B</t>
  </si>
  <si>
    <t>Zhotovení dokumentace skutečného provedení díla v rozsahu dle TS</t>
  </si>
  <si>
    <t>-613630781</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</si>
  <si>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</si>
  <si>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</si>
  <si>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</si>
  <si>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</si>
  <si>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</si>
  <si>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</si>
  <si>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</si>
  <si>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</si>
  <si>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</si>
  <si>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</si>
  <si>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t>
  </si>
  <si>
    <t>Stavební objekt pozemní</t>
  </si>
  <si>
    <t>Stavební objekt inženýrský</t>
  </si>
  <si>
    <t>PRO</t>
  </si>
  <si>
    <t>Provozní soubor</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</si>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</sst>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5">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FAE682"/>
      <name val="Trebuchet MS"/>
    </font>
    <font>
      <sz val="10"/>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6">
    <fill>
      <patternFill patternType="none"/>
    </fill>
    <fill>
      <patternFill patternType="gray125"/>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3" fillId="0" borderId="0" applyNumberFormat="0" applyFill="0" applyBorder="0" applyAlignment="0" applyProtection="0"/>
  </cellStyleXfs>
  <cellXfs count="383">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0" fillId="0" borderId="0" xfId="0" applyAlignment="1" applyProtection="1">
      <alignment horizontal="center" vertical="center"/>
      <protection locked="0"/>
    </xf>
    <xf numFmtId="0" fontId="11" fillId="2" borderId="0" xfId="0" applyFont="1" applyFill="1" applyAlignment="1" applyProtection="1">
      <alignment horizontal="left" vertical="center"/>
    </xf>
    <xf numFmtId="0" fontId="12" fillId="2" borderId="0" xfId="0" applyFont="1" applyFill="1" applyAlignment="1" applyProtection="1">
      <alignment vertical="center"/>
    </xf>
    <xf numFmtId="0" fontId="13" fillId="2" borderId="0" xfId="0" applyFont="1" applyFill="1" applyAlignment="1" applyProtection="1">
      <alignment horizontal="left" vertical="center"/>
    </xf>
    <xf numFmtId="0" fontId="14" fillId="2" borderId="0" xfId="1" applyFont="1" applyFill="1" applyAlignment="1" applyProtection="1">
      <alignment vertical="center"/>
    </xf>
    <xf numFmtId="0" fontId="43" fillId="2" borderId="0" xfId="1" applyFill="1"/>
    <xf numFmtId="0" fontId="0" fillId="2" borderId="0" xfId="0" applyFill="1"/>
    <xf numFmtId="0" fontId="11" fillId="2" borderId="0" xfId="0" applyFont="1" applyFill="1" applyAlignment="1">
      <alignment horizontal="left"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5" fillId="0" borderId="0" xfId="0" applyFont="1" applyBorder="1" applyAlignment="1" applyProtection="1">
      <alignment horizontal="left" vertical="center"/>
    </xf>
    <xf numFmtId="0" fontId="0" fillId="0" borderId="6" xfId="0" applyBorder="1" applyProtection="1"/>
    <xf numFmtId="0" fontId="16" fillId="0" borderId="0" xfId="0" applyFont="1" applyAlignment="1">
      <alignment horizontal="left" vertical="center"/>
    </xf>
    <xf numFmtId="0" fontId="17" fillId="0" borderId="0" xfId="0" applyFont="1" applyAlignment="1">
      <alignment horizontal="left" vertical="center"/>
    </xf>
    <xf numFmtId="0" fontId="18"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18" fillId="0" borderId="0" xfId="0" applyFont="1" applyBorder="1" applyAlignment="1" applyProtection="1">
      <alignment horizontal="left" vertical="center"/>
    </xf>
    <xf numFmtId="0" fontId="2" fillId="3" borderId="0" xfId="0" applyFont="1" applyFill="1" applyBorder="1" applyAlignment="1" applyProtection="1">
      <alignment horizontal="left" vertical="center"/>
      <protection locked="0"/>
    </xf>
    <xf numFmtId="49" fontId="2" fillId="3" borderId="0" xfId="0" applyNumberFormat="1" applyFont="1" applyFill="1" applyBorder="1" applyAlignment="1" applyProtection="1">
      <alignment horizontal="left" vertical="center"/>
      <protection locked="0"/>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20" fillId="0" borderId="8" xfId="0" applyFont="1" applyBorder="1" applyAlignment="1" applyProtection="1">
      <alignment horizontal="left" vertical="center"/>
    </xf>
    <xf numFmtId="0" fontId="0" fillId="0" borderId="8" xfId="0"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6" xfId="0" applyFont="1" applyBorder="1" applyAlignment="1" applyProtection="1">
      <alignment vertical="center"/>
    </xf>
    <xf numFmtId="0" fontId="0" fillId="4" borderId="0" xfId="0" applyFont="1" applyFill="1" applyBorder="1" applyAlignment="1" applyProtection="1">
      <alignment vertical="center"/>
    </xf>
    <xf numFmtId="0" fontId="3" fillId="4" borderId="9" xfId="0" applyFont="1" applyFill="1" applyBorder="1" applyAlignment="1" applyProtection="1">
      <alignment horizontal="left" vertical="center"/>
    </xf>
    <xf numFmtId="0" fontId="0" fillId="4" borderId="10" xfId="0" applyFont="1" applyFill="1" applyBorder="1" applyAlignment="1" applyProtection="1">
      <alignment vertical="center"/>
    </xf>
    <xf numFmtId="0" fontId="3" fillId="4" borderId="10" xfId="0" applyFont="1" applyFill="1" applyBorder="1" applyAlignment="1" applyProtection="1">
      <alignment horizontal="center" vertical="center"/>
    </xf>
    <xf numFmtId="0" fontId="0" fillId="4"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5"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18"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5" xfId="0" applyFont="1" applyBorder="1" applyAlignment="1">
      <alignment vertical="center"/>
    </xf>
    <xf numFmtId="0" fontId="21"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0" xfId="0" applyFont="1" applyBorder="1" applyAlignment="1">
      <alignment vertical="center"/>
    </xf>
    <xf numFmtId="0" fontId="0" fillId="0" borderId="19" xfId="0" applyFont="1" applyBorder="1" applyAlignment="1">
      <alignment vertical="center"/>
    </xf>
    <xf numFmtId="0" fontId="0" fillId="0" borderId="19" xfId="0" applyFont="1" applyBorder="1" applyAlignment="1" applyProtection="1">
      <alignment vertical="center"/>
    </xf>
    <xf numFmtId="0" fontId="0" fillId="5" borderId="10" xfId="0" applyFont="1" applyFill="1" applyBorder="1" applyAlignment="1" applyProtection="1">
      <alignment vertical="center"/>
    </xf>
    <xf numFmtId="0" fontId="2" fillId="5" borderId="11" xfId="0" applyFont="1" applyFill="1" applyBorder="1" applyAlignment="1" applyProtection="1">
      <alignment horizontal="center" vertical="center"/>
    </xf>
    <xf numFmtId="0" fontId="18" fillId="0" borderId="20" xfId="0" applyFont="1" applyBorder="1" applyAlignment="1" applyProtection="1">
      <alignment horizontal="center" vertical="center" wrapText="1"/>
    </xf>
    <xf numFmtId="0" fontId="18" fillId="0" borderId="21" xfId="0" applyFont="1" applyBorder="1" applyAlignment="1" applyProtection="1">
      <alignment horizontal="center" vertical="center" wrapText="1"/>
    </xf>
    <xf numFmtId="0" fontId="18"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0" fontId="3" fillId="0" borderId="0" xfId="0" applyFont="1" applyAlignment="1" applyProtection="1">
      <alignment horizontal="center" vertical="center"/>
    </xf>
    <xf numFmtId="4" fontId="22" fillId="0" borderId="18" xfId="0" applyNumberFormat="1" applyFont="1" applyBorder="1" applyAlignment="1" applyProtection="1">
      <alignment vertical="center"/>
    </xf>
    <xf numFmtId="4" fontId="22" fillId="0" borderId="0" xfId="0" applyNumberFormat="1" applyFont="1" applyBorder="1" applyAlignment="1" applyProtection="1">
      <alignment vertical="center"/>
    </xf>
    <xf numFmtId="166" fontId="22" fillId="0" borderId="0" xfId="0" applyNumberFormat="1" applyFont="1" applyBorder="1" applyAlignment="1" applyProtection="1">
      <alignment vertical="center"/>
    </xf>
    <xf numFmtId="4" fontId="22" fillId="0" borderId="19" xfId="0" applyNumberFormat="1" applyFont="1" applyBorder="1" applyAlignment="1" applyProtection="1">
      <alignment vertical="center"/>
    </xf>
    <xf numFmtId="0" fontId="3" fillId="0" borderId="0" xfId="0" applyFont="1" applyAlignment="1">
      <alignment horizontal="left" vertical="center"/>
    </xf>
    <xf numFmtId="0" fontId="24" fillId="0" borderId="0" xfId="0" applyFont="1" applyAlignment="1">
      <alignment horizontal="left" vertical="center"/>
    </xf>
    <xf numFmtId="0" fontId="25" fillId="0" borderId="0" xfId="1" applyFont="1" applyAlignment="1">
      <alignment horizontal="center" vertical="center"/>
    </xf>
    <xf numFmtId="0" fontId="4" fillId="0" borderId="5" xfId="0" applyFont="1" applyBorder="1" applyAlignment="1" applyProtection="1">
      <alignment vertical="center"/>
    </xf>
    <xf numFmtId="0" fontId="26" fillId="0" borderId="0" xfId="0" applyFont="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horizontal="center" vertical="center"/>
    </xf>
    <xf numFmtId="0" fontId="4" fillId="0" borderId="5" xfId="0" applyFont="1" applyBorder="1" applyAlignment="1">
      <alignment vertical="center"/>
    </xf>
    <xf numFmtId="4" fontId="29" fillId="0" borderId="18"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9" xfId="0" applyNumberFormat="1" applyFont="1" applyBorder="1" applyAlignment="1" applyProtection="1">
      <alignment vertical="center"/>
    </xf>
    <xf numFmtId="0" fontId="4" fillId="0" borderId="0" xfId="0" applyFont="1" applyAlignment="1">
      <alignment horizontal="left" vertical="center"/>
    </xf>
    <xf numFmtId="4" fontId="29" fillId="0" borderId="23" xfId="0" applyNumberFormat="1" applyFont="1" applyBorder="1" applyAlignment="1" applyProtection="1">
      <alignment vertical="center"/>
    </xf>
    <xf numFmtId="4" fontId="29" fillId="0" borderId="24" xfId="0" applyNumberFormat="1" applyFont="1" applyBorder="1" applyAlignment="1" applyProtection="1">
      <alignment vertical="center"/>
    </xf>
    <xf numFmtId="166" fontId="29" fillId="0" borderId="24" xfId="0" applyNumberFormat="1" applyFont="1" applyBorder="1" applyAlignment="1" applyProtection="1">
      <alignment vertical="center"/>
    </xf>
    <xf numFmtId="4" fontId="29" fillId="0" borderId="25" xfId="0" applyNumberFormat="1" applyFont="1" applyBorder="1" applyAlignment="1" applyProtection="1">
      <alignment vertical="center"/>
    </xf>
    <xf numFmtId="0" fontId="0" fillId="0" borderId="0" xfId="0" applyProtection="1">
      <protection locked="0"/>
    </xf>
    <xf numFmtId="0" fontId="12" fillId="2" borderId="0" xfId="0" applyFont="1" applyFill="1" applyAlignment="1">
      <alignment vertical="center"/>
    </xf>
    <xf numFmtId="0" fontId="13" fillId="2" borderId="0" xfId="0" applyFont="1" applyFill="1" applyAlignment="1">
      <alignment horizontal="left" vertical="center"/>
    </xf>
    <xf numFmtId="0" fontId="30" fillId="2" borderId="0" xfId="1" applyFont="1" applyFill="1" applyAlignment="1">
      <alignment vertical="center"/>
    </xf>
    <xf numFmtId="0" fontId="12" fillId="2"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8"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20" fillId="0" borderId="0" xfId="0" applyFont="1" applyBorder="1" applyAlignment="1" applyProtection="1">
      <alignment horizontal="left" vertical="center"/>
    </xf>
    <xf numFmtId="4" fontId="23"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3" fillId="5" borderId="10" xfId="0" applyFont="1" applyFill="1" applyBorder="1" applyAlignment="1" applyProtection="1">
      <alignment horizontal="right" vertical="center"/>
    </xf>
    <xf numFmtId="0" fontId="3" fillId="5" borderId="10" xfId="0" applyFont="1" applyFill="1" applyBorder="1" applyAlignment="1" applyProtection="1">
      <alignment horizontal="center" vertical="center"/>
    </xf>
    <xf numFmtId="0" fontId="0" fillId="5" borderId="10" xfId="0" applyFont="1" applyFill="1" applyBorder="1" applyAlignment="1" applyProtection="1">
      <alignment vertical="center"/>
      <protection locked="0"/>
    </xf>
    <xf numFmtId="4" fontId="3" fillId="5" borderId="10" xfId="0" applyNumberFormat="1" applyFont="1" applyFill="1" applyBorder="1" applyAlignment="1" applyProtection="1">
      <alignment vertical="center"/>
    </xf>
    <xf numFmtId="0" fontId="0" fillId="5"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5" borderId="0" xfId="0" applyFont="1" applyFill="1" applyBorder="1" applyAlignment="1" applyProtection="1">
      <alignment horizontal="left" vertical="center"/>
    </xf>
    <xf numFmtId="0" fontId="0" fillId="5" borderId="0" xfId="0" applyFont="1" applyFill="1" applyBorder="1" applyAlignment="1" applyProtection="1">
      <alignment vertical="center"/>
      <protection locked="0"/>
    </xf>
    <xf numFmtId="0" fontId="2" fillId="5" borderId="0" xfId="0" applyFont="1" applyFill="1" applyBorder="1" applyAlignment="1" applyProtection="1">
      <alignment horizontal="right" vertical="center"/>
    </xf>
    <xf numFmtId="0" fontId="0" fillId="5" borderId="6" xfId="0" applyFont="1" applyFill="1" applyBorder="1" applyAlignment="1" applyProtection="1">
      <alignment vertical="center"/>
    </xf>
    <xf numFmtId="0" fontId="31" fillId="0" borderId="0" xfId="0" applyFont="1" applyBorder="1" applyAlignment="1" applyProtection="1">
      <alignment horizontal="left" vertical="center"/>
    </xf>
    <xf numFmtId="0" fontId="5" fillId="0" borderId="5" xfId="0" applyFont="1" applyBorder="1" applyAlignment="1" applyProtection="1">
      <alignment vertical="center"/>
    </xf>
    <xf numFmtId="0" fontId="5" fillId="0" borderId="0" xfId="0" applyFont="1" applyBorder="1" applyAlignment="1" applyProtection="1">
      <alignment vertical="center"/>
    </xf>
    <xf numFmtId="0" fontId="5" fillId="0" borderId="24" xfId="0" applyFont="1" applyBorder="1" applyAlignment="1" applyProtection="1">
      <alignment horizontal="left" vertical="center"/>
    </xf>
    <xf numFmtId="0" fontId="5" fillId="0" borderId="24" xfId="0" applyFont="1" applyBorder="1" applyAlignment="1" applyProtection="1">
      <alignment vertical="center"/>
    </xf>
    <xf numFmtId="0" fontId="5" fillId="0" borderId="24" xfId="0" applyFont="1" applyBorder="1" applyAlignment="1" applyProtection="1">
      <alignment vertical="center"/>
      <protection locked="0"/>
    </xf>
    <xf numFmtId="4" fontId="5" fillId="0" borderId="24" xfId="0" applyNumberFormat="1" applyFont="1" applyBorder="1" applyAlignment="1" applyProtection="1">
      <alignment vertical="center"/>
    </xf>
    <xf numFmtId="0" fontId="5" fillId="0" borderId="6" xfId="0" applyFont="1" applyBorder="1" applyAlignment="1" applyProtection="1">
      <alignmen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18"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5" borderId="20"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protection locked="0"/>
    </xf>
    <xf numFmtId="0" fontId="2" fillId="5"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3" fillId="0" borderId="0" xfId="0" applyNumberFormat="1" applyFont="1" applyAlignment="1" applyProtection="1"/>
    <xf numFmtId="166" fontId="32" fillId="0" borderId="16" xfId="0" applyNumberFormat="1" applyFont="1" applyBorder="1" applyAlignment="1" applyProtection="1"/>
    <xf numFmtId="166" fontId="32" fillId="0" borderId="17" xfId="0" applyNumberFormat="1" applyFont="1" applyBorder="1" applyAlignment="1" applyProtection="1"/>
    <xf numFmtId="4" fontId="33" fillId="0" borderId="0" xfId="0" applyNumberFormat="1" applyFont="1" applyAlignment="1">
      <alignment vertical="center"/>
    </xf>
    <xf numFmtId="0" fontId="7" fillId="0" borderId="5"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5" fillId="0" borderId="0" xfId="0" applyFont="1" applyAlignment="1" applyProtection="1">
      <alignment horizontal="left"/>
    </xf>
    <xf numFmtId="0" fontId="7" fillId="0" borderId="0" xfId="0" applyFont="1" applyAlignment="1" applyProtection="1">
      <protection locked="0"/>
    </xf>
    <xf numFmtId="4" fontId="5" fillId="0" borderId="0" xfId="0" applyNumberFormat="1" applyFont="1" applyAlignment="1" applyProtection="1"/>
    <xf numFmtId="0" fontId="7" fillId="0" borderId="5" xfId="0" applyFont="1" applyBorder="1" applyAlignment="1"/>
    <xf numFmtId="0" fontId="7" fillId="0" borderId="18"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9"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pplyProtection="1">
      <alignment horizontal="left"/>
    </xf>
    <xf numFmtId="4" fontId="6" fillId="0" borderId="0" xfId="0" applyNumberFormat="1" applyFont="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3"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3"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8" fillId="0" borderId="5" xfId="0" applyFont="1" applyBorder="1" applyAlignment="1" applyProtection="1">
      <alignment vertical="center"/>
    </xf>
    <xf numFmtId="0" fontId="8" fillId="0" borderId="0" xfId="0" applyFont="1" applyAlignment="1" applyProtection="1">
      <alignment vertical="center"/>
    </xf>
    <xf numFmtId="0" fontId="34" fillId="0" borderId="0" xfId="0" applyFont="1" applyAlignment="1" applyProtection="1">
      <alignment horizontal="left"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0" fontId="8" fillId="0" borderId="0" xfId="0" applyFont="1" applyAlignment="1" applyProtection="1">
      <alignment vertical="center"/>
      <protection locked="0"/>
    </xf>
    <xf numFmtId="0" fontId="8" fillId="0" borderId="5" xfId="0" applyFont="1" applyBorder="1" applyAlignment="1">
      <alignment vertical="center"/>
    </xf>
    <xf numFmtId="0" fontId="8" fillId="0" borderId="18" xfId="0" applyFont="1" applyBorder="1" applyAlignment="1" applyProtection="1">
      <alignment vertical="center"/>
    </xf>
    <xf numFmtId="0" fontId="8" fillId="0" borderId="0" xfId="0" applyFont="1" applyBorder="1" applyAlignment="1" applyProtection="1">
      <alignment vertical="center"/>
    </xf>
    <xf numFmtId="0" fontId="8" fillId="0" borderId="19" xfId="0" applyFont="1" applyBorder="1" applyAlignment="1" applyProtection="1">
      <alignment vertical="center"/>
    </xf>
    <xf numFmtId="0" fontId="8" fillId="0" borderId="0" xfId="0" applyFont="1" applyAlignment="1">
      <alignment horizontal="left" vertical="center"/>
    </xf>
    <xf numFmtId="0" fontId="9" fillId="0" borderId="5"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5" xfId="0" applyFont="1" applyBorder="1" applyAlignment="1">
      <alignment vertical="center"/>
    </xf>
    <xf numFmtId="0" fontId="9" fillId="0" borderId="18" xfId="0" applyFont="1" applyBorder="1" applyAlignment="1" applyProtection="1">
      <alignment vertical="center"/>
    </xf>
    <xf numFmtId="0" fontId="9" fillId="0" borderId="0" xfId="0" applyFont="1" applyBorder="1" applyAlignment="1" applyProtection="1">
      <alignment vertical="center"/>
    </xf>
    <xf numFmtId="0" fontId="9" fillId="0" borderId="19" xfId="0" applyFont="1" applyBorder="1" applyAlignment="1" applyProtection="1">
      <alignment vertical="center"/>
    </xf>
    <xf numFmtId="0" fontId="9" fillId="0" borderId="0" xfId="0" applyFont="1" applyAlignment="1">
      <alignment horizontal="left" vertical="center"/>
    </xf>
    <xf numFmtId="0" fontId="10" fillId="0" borderId="5"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5" xfId="0" applyFont="1" applyBorder="1" applyAlignment="1">
      <alignment vertical="center"/>
    </xf>
    <xf numFmtId="0" fontId="10" fillId="0" borderId="18" xfId="0" applyFont="1" applyBorder="1" applyAlignment="1" applyProtection="1">
      <alignment vertical="center"/>
    </xf>
    <xf numFmtId="0" fontId="10" fillId="0" borderId="0" xfId="0" applyFont="1" applyBorder="1" applyAlignment="1" applyProtection="1">
      <alignment vertical="center"/>
    </xf>
    <xf numFmtId="0" fontId="10" fillId="0" borderId="19" xfId="0" applyFont="1" applyBorder="1" applyAlignment="1" applyProtection="1">
      <alignment vertical="center"/>
    </xf>
    <xf numFmtId="0" fontId="10" fillId="0" borderId="0" xfId="0" applyFont="1" applyAlignment="1">
      <alignment horizontal="left" vertical="center"/>
    </xf>
    <xf numFmtId="0" fontId="35" fillId="0" borderId="28" xfId="0" applyFont="1" applyBorder="1" applyAlignment="1" applyProtection="1">
      <alignment horizontal="center" vertical="center"/>
    </xf>
    <xf numFmtId="49" fontId="35" fillId="0" borderId="28" xfId="0" applyNumberFormat="1" applyFont="1" applyBorder="1" applyAlignment="1" applyProtection="1">
      <alignment horizontal="left" vertical="center" wrapText="1"/>
    </xf>
    <xf numFmtId="0" fontId="35" fillId="0" borderId="28" xfId="0" applyFont="1" applyBorder="1" applyAlignment="1" applyProtection="1">
      <alignment horizontal="left" vertical="center" wrapText="1"/>
    </xf>
    <xf numFmtId="0" fontId="35" fillId="0" borderId="28" xfId="0" applyFont="1" applyBorder="1" applyAlignment="1" applyProtection="1">
      <alignment horizontal="center" vertical="center" wrapText="1"/>
    </xf>
    <xf numFmtId="167" fontId="35" fillId="0" borderId="28" xfId="0" applyNumberFormat="1" applyFont="1" applyBorder="1" applyAlignment="1" applyProtection="1">
      <alignment vertical="center"/>
    </xf>
    <xf numFmtId="4" fontId="35" fillId="3" borderId="28" xfId="0" applyNumberFormat="1" applyFont="1" applyFill="1" applyBorder="1" applyAlignment="1" applyProtection="1">
      <alignment vertical="center"/>
      <protection locked="0"/>
    </xf>
    <xf numFmtId="4" fontId="35" fillId="0" borderId="28" xfId="0" applyNumberFormat="1" applyFont="1" applyBorder="1" applyAlignment="1" applyProtection="1">
      <alignment vertical="center"/>
    </xf>
    <xf numFmtId="0" fontId="35" fillId="0" borderId="5" xfId="0" applyFont="1" applyBorder="1" applyAlignment="1">
      <alignment vertical="center"/>
    </xf>
    <xf numFmtId="0" fontId="35" fillId="3" borderId="28" xfId="0" applyFont="1" applyFill="1" applyBorder="1" applyAlignment="1" applyProtection="1">
      <alignment horizontal="left" vertical="center"/>
      <protection locked="0"/>
    </xf>
    <xf numFmtId="0" fontId="35" fillId="0" borderId="0" xfId="0" applyFont="1" applyBorder="1" applyAlignment="1" applyProtection="1">
      <alignment horizontal="center" vertical="center"/>
    </xf>
    <xf numFmtId="0" fontId="1"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0" fontId="0" fillId="0" borderId="0" xfId="0" applyAlignment="1" applyProtection="1">
      <alignment vertical="top"/>
      <protection locked="0"/>
    </xf>
    <xf numFmtId="0" fontId="36" fillId="0" borderId="29" xfId="0" applyFont="1" applyBorder="1" applyAlignment="1" applyProtection="1">
      <alignment vertical="center" wrapText="1"/>
      <protection locked="0"/>
    </xf>
    <xf numFmtId="0" fontId="36" fillId="0" borderId="30" xfId="0" applyFont="1" applyBorder="1" applyAlignment="1" applyProtection="1">
      <alignment vertical="center" wrapText="1"/>
      <protection locked="0"/>
    </xf>
    <xf numFmtId="0" fontId="36" fillId="0" borderId="31" xfId="0" applyFont="1" applyBorder="1" applyAlignment="1" applyProtection="1">
      <alignment vertical="center" wrapText="1"/>
      <protection locked="0"/>
    </xf>
    <xf numFmtId="0" fontId="36" fillId="0" borderId="32"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0" fontId="36" fillId="0" borderId="32" xfId="0" applyFont="1" applyBorder="1" applyAlignment="1" applyProtection="1">
      <alignment vertical="center" wrapText="1"/>
      <protection locked="0"/>
    </xf>
    <xf numFmtId="0" fontId="36" fillId="0" borderId="33" xfId="0" applyFont="1" applyBorder="1" applyAlignment="1" applyProtection="1">
      <alignment vertical="center" wrapText="1"/>
      <protection locked="0"/>
    </xf>
    <xf numFmtId="0" fontId="38" fillId="0" borderId="1" xfId="0"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39" fillId="0" borderId="32" xfId="0" applyFont="1" applyBorder="1" applyAlignment="1" applyProtection="1">
      <alignment vertical="center" wrapText="1"/>
      <protection locked="0"/>
    </xf>
    <xf numFmtId="0" fontId="39" fillId="0" borderId="1" xfId="0" applyFont="1" applyBorder="1" applyAlignment="1" applyProtection="1">
      <alignment vertical="center" wrapText="1"/>
      <protection locked="0"/>
    </xf>
    <xf numFmtId="0" fontId="39" fillId="0" borderId="1" xfId="0" applyFont="1" applyBorder="1" applyAlignment="1" applyProtection="1">
      <alignment vertical="center"/>
      <protection locked="0"/>
    </xf>
    <xf numFmtId="0" fontId="39" fillId="0" borderId="1" xfId="0" applyFont="1" applyBorder="1" applyAlignment="1" applyProtection="1">
      <alignment horizontal="left" vertical="center"/>
      <protection locked="0"/>
    </xf>
    <xf numFmtId="49" fontId="39" fillId="0" borderId="1" xfId="0" applyNumberFormat="1" applyFont="1" applyBorder="1" applyAlignment="1" applyProtection="1">
      <alignment vertical="center" wrapText="1"/>
      <protection locked="0"/>
    </xf>
    <xf numFmtId="0" fontId="36" fillId="0" borderId="35" xfId="0" applyFont="1" applyBorder="1" applyAlignment="1" applyProtection="1">
      <alignment vertical="center" wrapText="1"/>
      <protection locked="0"/>
    </xf>
    <xf numFmtId="0" fontId="40" fillId="0" borderId="34" xfId="0" applyFont="1" applyBorder="1" applyAlignment="1" applyProtection="1">
      <alignment vertical="center" wrapText="1"/>
      <protection locked="0"/>
    </xf>
    <xf numFmtId="0" fontId="36" fillId="0" borderId="36" xfId="0" applyFont="1" applyBorder="1" applyAlignment="1" applyProtection="1">
      <alignment vertical="center" wrapText="1"/>
      <protection locked="0"/>
    </xf>
    <xf numFmtId="0" fontId="36" fillId="0" borderId="1" xfId="0" applyFont="1" applyBorder="1" applyAlignment="1" applyProtection="1">
      <alignment vertical="top"/>
      <protection locked="0"/>
    </xf>
    <xf numFmtId="0" fontId="36" fillId="0" borderId="0" xfId="0" applyFont="1" applyAlignment="1" applyProtection="1">
      <alignment vertical="top"/>
      <protection locked="0"/>
    </xf>
    <xf numFmtId="0" fontId="36" fillId="0" borderId="29" xfId="0" applyFont="1" applyBorder="1" applyAlignment="1" applyProtection="1">
      <alignment horizontal="left" vertical="center"/>
      <protection locked="0"/>
    </xf>
    <xf numFmtId="0" fontId="36" fillId="0" borderId="30" xfId="0" applyFont="1" applyBorder="1" applyAlignment="1" applyProtection="1">
      <alignment horizontal="left" vertical="center"/>
      <protection locked="0"/>
    </xf>
    <xf numFmtId="0" fontId="36" fillId="0" borderId="31" xfId="0" applyFont="1" applyBorder="1" applyAlignment="1" applyProtection="1">
      <alignment horizontal="left" vertical="center"/>
      <protection locked="0"/>
    </xf>
    <xf numFmtId="0" fontId="36" fillId="0" borderId="32" xfId="0" applyFont="1" applyBorder="1" applyAlignment="1" applyProtection="1">
      <alignment horizontal="left" vertical="center"/>
      <protection locked="0"/>
    </xf>
    <xf numFmtId="0" fontId="36" fillId="0" borderId="33" xfId="0" applyFont="1" applyBorder="1" applyAlignment="1" applyProtection="1">
      <alignment horizontal="left" vertical="center"/>
      <protection locked="0"/>
    </xf>
    <xf numFmtId="0" fontId="38" fillId="0" borderId="1" xfId="0" applyFont="1" applyBorder="1" applyAlignment="1" applyProtection="1">
      <alignment horizontal="left" vertical="center"/>
      <protection locked="0"/>
    </xf>
    <xf numFmtId="0" fontId="41" fillId="0" borderId="0" xfId="0" applyFont="1" applyAlignment="1" applyProtection="1">
      <alignment horizontal="left" vertical="center"/>
      <protection locked="0"/>
    </xf>
    <xf numFmtId="0" fontId="38" fillId="0" borderId="34" xfId="0" applyFont="1" applyBorder="1" applyAlignment="1" applyProtection="1">
      <alignment horizontal="left" vertical="center"/>
      <protection locked="0"/>
    </xf>
    <xf numFmtId="0" fontId="38" fillId="0" borderId="34" xfId="0" applyFont="1" applyBorder="1" applyAlignment="1" applyProtection="1">
      <alignment horizontal="center" vertical="center"/>
      <protection locked="0"/>
    </xf>
    <xf numFmtId="0" fontId="41" fillId="0" borderId="34" xfId="0" applyFont="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39" fillId="0" borderId="0" xfId="0" applyFont="1" applyAlignment="1" applyProtection="1">
      <alignment horizontal="left" vertical="center"/>
      <protection locked="0"/>
    </xf>
    <xf numFmtId="0" fontId="39" fillId="0" borderId="1" xfId="0" applyFont="1" applyBorder="1" applyAlignment="1" applyProtection="1">
      <alignment horizontal="center" vertical="center"/>
      <protection locked="0"/>
    </xf>
    <xf numFmtId="0" fontId="39" fillId="0" borderId="32" xfId="0" applyFont="1" applyBorder="1" applyAlignment="1" applyProtection="1">
      <alignment horizontal="left" vertical="center"/>
      <protection locked="0"/>
    </xf>
    <xf numFmtId="0" fontId="39" fillId="0" borderId="1" xfId="0" applyFont="1" applyFill="1" applyBorder="1" applyAlignment="1" applyProtection="1">
      <alignment horizontal="left" vertical="center"/>
      <protection locked="0"/>
    </xf>
    <xf numFmtId="0" fontId="39" fillId="0" borderId="1" xfId="0" applyFont="1" applyFill="1" applyBorder="1" applyAlignment="1" applyProtection="1">
      <alignment horizontal="center" vertical="center"/>
      <protection locked="0"/>
    </xf>
    <xf numFmtId="0" fontId="36" fillId="0" borderId="35" xfId="0" applyFont="1" applyBorder="1" applyAlignment="1" applyProtection="1">
      <alignment horizontal="left" vertical="center"/>
      <protection locked="0"/>
    </xf>
    <xf numFmtId="0" fontId="40" fillId="0" borderId="34" xfId="0" applyFont="1" applyBorder="1" applyAlignment="1" applyProtection="1">
      <alignment horizontal="left" vertical="center"/>
      <protection locked="0"/>
    </xf>
    <xf numFmtId="0" fontId="36" fillId="0" borderId="36" xfId="0" applyFont="1" applyBorder="1" applyAlignment="1" applyProtection="1">
      <alignment horizontal="left" vertical="center"/>
      <protection locked="0"/>
    </xf>
    <xf numFmtId="0" fontId="36" fillId="0" borderId="1" xfId="0" applyFont="1" applyBorder="1" applyAlignment="1" applyProtection="1">
      <alignment horizontal="left" vertical="center"/>
      <protection locked="0"/>
    </xf>
    <xf numFmtId="0" fontId="40" fillId="0" borderId="1" xfId="0" applyFont="1" applyBorder="1" applyAlignment="1" applyProtection="1">
      <alignment horizontal="left" vertical="center"/>
      <protection locked="0"/>
    </xf>
    <xf numFmtId="0" fontId="41" fillId="0" borderId="1" xfId="0" applyFont="1" applyBorder="1" applyAlignment="1" applyProtection="1">
      <alignment horizontal="left" vertical="center"/>
      <protection locked="0"/>
    </xf>
    <xf numFmtId="0" fontId="39" fillId="0" borderId="34" xfId="0" applyFont="1" applyBorder="1" applyAlignment="1" applyProtection="1">
      <alignment horizontal="left" vertical="center"/>
      <protection locked="0"/>
    </xf>
    <xf numFmtId="0" fontId="36" fillId="0" borderId="1" xfId="0" applyFont="1" applyBorder="1" applyAlignment="1" applyProtection="1">
      <alignment horizontal="left" vertical="center" wrapText="1"/>
      <protection locked="0"/>
    </xf>
    <xf numFmtId="0" fontId="39" fillId="0" borderId="1" xfId="0" applyFont="1" applyBorder="1" applyAlignment="1" applyProtection="1">
      <alignment horizontal="center" vertical="center" wrapText="1"/>
      <protection locked="0"/>
    </xf>
    <xf numFmtId="0" fontId="36" fillId="0" borderId="29" xfId="0" applyFont="1" applyBorder="1" applyAlignment="1" applyProtection="1">
      <alignment horizontal="left" vertical="center" wrapText="1"/>
      <protection locked="0"/>
    </xf>
    <xf numFmtId="0" fontId="36" fillId="0" borderId="30" xfId="0" applyFont="1" applyBorder="1" applyAlignment="1" applyProtection="1">
      <alignment horizontal="left" vertical="center" wrapText="1"/>
      <protection locked="0"/>
    </xf>
    <xf numFmtId="0" fontId="36" fillId="0" borderId="31" xfId="0" applyFont="1" applyBorder="1" applyAlignment="1" applyProtection="1">
      <alignment horizontal="left" vertical="center" wrapText="1"/>
      <protection locked="0"/>
    </xf>
    <xf numFmtId="0" fontId="36" fillId="0" borderId="32" xfId="0" applyFont="1" applyBorder="1" applyAlignment="1" applyProtection="1">
      <alignment horizontal="left" vertical="center" wrapText="1"/>
      <protection locked="0"/>
    </xf>
    <xf numFmtId="0" fontId="36" fillId="0" borderId="33" xfId="0" applyFont="1" applyBorder="1" applyAlignment="1" applyProtection="1">
      <alignment horizontal="left" vertical="center" wrapText="1"/>
      <protection locked="0"/>
    </xf>
    <xf numFmtId="0" fontId="41" fillId="0" borderId="32"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wrapText="1"/>
      <protection locked="0"/>
    </xf>
    <xf numFmtId="0" fontId="39" fillId="0" borderId="32"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protection locked="0"/>
    </xf>
    <xf numFmtId="0" fontId="39" fillId="0" borderId="35" xfId="0" applyFont="1" applyBorder="1" applyAlignment="1" applyProtection="1">
      <alignment horizontal="left" vertical="center" wrapText="1"/>
      <protection locked="0"/>
    </xf>
    <xf numFmtId="0" fontId="39" fillId="0" borderId="34" xfId="0" applyFont="1" applyBorder="1" applyAlignment="1" applyProtection="1">
      <alignment horizontal="left" vertical="center" wrapText="1"/>
      <protection locked="0"/>
    </xf>
    <xf numFmtId="0" fontId="39" fillId="0" borderId="36" xfId="0" applyFont="1" applyBorder="1" applyAlignment="1" applyProtection="1">
      <alignment horizontal="left" vertical="center" wrapText="1"/>
      <protection locked="0"/>
    </xf>
    <xf numFmtId="0" fontId="39" fillId="0" borderId="1" xfId="0" applyFont="1" applyBorder="1" applyAlignment="1" applyProtection="1">
      <alignment horizontal="left" vertical="top"/>
      <protection locked="0"/>
    </xf>
    <xf numFmtId="0" fontId="39" fillId="0" borderId="1" xfId="0" applyFont="1" applyBorder="1" applyAlignment="1" applyProtection="1">
      <alignment horizontal="center" vertical="top"/>
      <protection locked="0"/>
    </xf>
    <xf numFmtId="0" fontId="39" fillId="0" borderId="35" xfId="0" applyFont="1" applyBorder="1" applyAlignment="1" applyProtection="1">
      <alignment horizontal="left" vertical="center"/>
      <protection locked="0"/>
    </xf>
    <xf numFmtId="0" fontId="39" fillId="0" borderId="36" xfId="0" applyFont="1" applyBorder="1" applyAlignment="1" applyProtection="1">
      <alignment horizontal="left" vertical="center"/>
      <protection locked="0"/>
    </xf>
    <xf numFmtId="0" fontId="41" fillId="0" borderId="0" xfId="0" applyFont="1" applyAlignment="1" applyProtection="1">
      <alignment vertical="center"/>
      <protection locked="0"/>
    </xf>
    <xf numFmtId="0" fontId="38" fillId="0" borderId="1" xfId="0" applyFont="1" applyBorder="1" applyAlignment="1" applyProtection="1">
      <alignment vertical="center"/>
      <protection locked="0"/>
    </xf>
    <xf numFmtId="0" fontId="41" fillId="0" borderId="34" xfId="0" applyFont="1" applyBorder="1" applyAlignment="1" applyProtection="1">
      <alignment vertical="center"/>
      <protection locked="0"/>
    </xf>
    <xf numFmtId="0" fontId="38"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39"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38" fillId="0" borderId="34" xfId="0" applyFont="1" applyBorder="1" applyAlignment="1" applyProtection="1">
      <alignment horizontal="left"/>
      <protection locked="0"/>
    </xf>
    <xf numFmtId="0" fontId="41" fillId="0" borderId="34" xfId="0" applyFont="1" applyBorder="1" applyAlignment="1" applyProtection="1">
      <protection locked="0"/>
    </xf>
    <xf numFmtId="0" fontId="36" fillId="0" borderId="32" xfId="0" applyFont="1" applyBorder="1" applyAlignment="1" applyProtection="1">
      <alignment vertical="top"/>
      <protection locked="0"/>
    </xf>
    <xf numFmtId="0" fontId="36" fillId="0" borderId="33" xfId="0" applyFont="1" applyBorder="1" applyAlignment="1" applyProtection="1">
      <alignment vertical="top"/>
      <protection locked="0"/>
    </xf>
    <xf numFmtId="0" fontId="36" fillId="0" borderId="1" xfId="0" applyFont="1" applyBorder="1" applyAlignment="1" applyProtection="1">
      <alignment horizontal="center" vertical="center"/>
      <protection locked="0"/>
    </xf>
    <xf numFmtId="0" fontId="36" fillId="0" borderId="1" xfId="0" applyFont="1" applyBorder="1" applyAlignment="1" applyProtection="1">
      <alignment horizontal="left" vertical="top"/>
      <protection locked="0"/>
    </xf>
    <xf numFmtId="0" fontId="36" fillId="0" borderId="35" xfId="0" applyFont="1" applyBorder="1" applyAlignment="1" applyProtection="1">
      <alignment vertical="top"/>
      <protection locked="0"/>
    </xf>
    <xf numFmtId="0" fontId="36" fillId="0" borderId="34" xfId="0" applyFont="1" applyBorder="1" applyAlignment="1" applyProtection="1">
      <alignment vertical="top"/>
      <protection locked="0"/>
    </xf>
    <xf numFmtId="0" fontId="36" fillId="0" borderId="36" xfId="0" applyFont="1" applyBorder="1" applyAlignment="1" applyProtection="1">
      <alignment vertical="top"/>
      <protection locked="0"/>
    </xf>
    <xf numFmtId="0" fontId="26" fillId="0" borderId="0" xfId="0" applyFont="1" applyAlignment="1" applyProtection="1">
      <alignment horizontal="left" vertical="center" wrapText="1"/>
    </xf>
    <xf numFmtId="0" fontId="2" fillId="5" borderId="9" xfId="0" applyFont="1" applyFill="1" applyBorder="1" applyAlignment="1" applyProtection="1">
      <alignment horizontal="center" vertical="center"/>
    </xf>
    <xf numFmtId="0" fontId="2" fillId="5" borderId="10" xfId="0" applyFont="1" applyFill="1" applyBorder="1" applyAlignment="1" applyProtection="1">
      <alignment horizontal="lef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5" borderId="10" xfId="0" applyFont="1" applyFill="1" applyBorder="1" applyAlignment="1" applyProtection="1">
      <alignment horizontal="center" vertical="center"/>
    </xf>
    <xf numFmtId="0" fontId="2" fillId="5" borderId="10" xfId="0" applyFont="1" applyFill="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19" fillId="0" borderId="0" xfId="0" applyNumberFormat="1" applyFont="1" applyBorder="1" applyAlignment="1" applyProtection="1">
      <alignment vertical="center"/>
    </xf>
    <xf numFmtId="0" fontId="3" fillId="0" borderId="0" xfId="0" applyFont="1" applyBorder="1" applyAlignment="1" applyProtection="1">
      <alignment horizontal="left" vertical="top" wrapText="1"/>
    </xf>
    <xf numFmtId="0" fontId="0" fillId="0" borderId="0" xfId="0" applyBorder="1" applyProtection="1"/>
    <xf numFmtId="0" fontId="22" fillId="0" borderId="15" xfId="0" applyFont="1" applyBorder="1" applyAlignment="1">
      <alignment horizontal="center" vertical="center"/>
    </xf>
    <xf numFmtId="0" fontId="22"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1" fillId="0" borderId="18" xfId="0" applyFont="1" applyBorder="1" applyAlignment="1" applyProtection="1">
      <alignment horizontal="left" vertical="center"/>
    </xf>
    <xf numFmtId="0" fontId="1" fillId="0" borderId="0" xfId="0" applyFont="1" applyBorder="1" applyAlignment="1" applyProtection="1">
      <alignment horizontal="left" vertical="center"/>
    </xf>
    <xf numFmtId="4" fontId="27" fillId="0" borderId="0" xfId="0" applyNumberFormat="1" applyFont="1" applyAlignment="1" applyProtection="1">
      <alignment vertical="center"/>
    </xf>
    <xf numFmtId="0" fontId="27" fillId="0" borderId="0" xfId="0" applyFont="1" applyAlignment="1" applyProtection="1">
      <alignment vertical="center"/>
    </xf>
    <xf numFmtId="0" fontId="2" fillId="0" borderId="0" xfId="0" applyFont="1" applyAlignment="1" applyProtection="1">
      <alignment vertical="center"/>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19" fillId="0" borderId="0" xfId="0" applyFont="1" applyAlignment="1">
      <alignment horizontal="left" vertical="top" wrapText="1"/>
    </xf>
    <xf numFmtId="0" fontId="19" fillId="0" borderId="0" xfId="0" applyFont="1" applyAlignment="1">
      <alignment horizontal="left" vertical="center"/>
    </xf>
    <xf numFmtId="0" fontId="3" fillId="4" borderId="10" xfId="0" applyFont="1" applyFill="1" applyBorder="1" applyAlignment="1" applyProtection="1">
      <alignment horizontal="left" vertical="center"/>
    </xf>
    <xf numFmtId="0" fontId="0" fillId="4" borderId="10" xfId="0" applyFont="1" applyFill="1" applyBorder="1" applyAlignment="1" applyProtection="1">
      <alignment vertical="center"/>
    </xf>
    <xf numFmtId="4" fontId="3" fillId="4" borderId="10" xfId="0" applyNumberFormat="1" applyFont="1" applyFill="1" applyBorder="1" applyAlignment="1" applyProtection="1">
      <alignment vertical="center"/>
    </xf>
    <xf numFmtId="0" fontId="0" fillId="4" borderId="11" xfId="0" applyFont="1" applyFill="1" applyBorder="1" applyAlignment="1" applyProtection="1">
      <alignment vertical="center"/>
    </xf>
    <xf numFmtId="0" fontId="0" fillId="0" borderId="0" xfId="0"/>
    <xf numFmtId="0" fontId="2" fillId="0" borderId="0" xfId="0" applyFont="1" applyBorder="1" applyAlignment="1" applyProtection="1">
      <alignment horizontal="left" vertical="center"/>
    </xf>
    <xf numFmtId="49" fontId="2" fillId="3"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20" fillId="0" borderId="8" xfId="0" applyNumberFormat="1" applyFont="1" applyBorder="1" applyAlignment="1" applyProtection="1">
      <alignment vertical="center"/>
    </xf>
    <xf numFmtId="0" fontId="0" fillId="0" borderId="8" xfId="0" applyFont="1" applyBorder="1" applyAlignment="1" applyProtection="1">
      <alignment vertical="center"/>
    </xf>
    <xf numFmtId="0" fontId="1" fillId="0" borderId="0" xfId="0" applyFont="1" applyBorder="1" applyAlignment="1" applyProtection="1">
      <alignment horizontal="right" vertical="center"/>
    </xf>
    <xf numFmtId="0" fontId="0" fillId="0" borderId="0" xfId="0" applyFont="1" applyBorder="1" applyAlignment="1" applyProtection="1">
      <alignment horizontal="left" vertical="center"/>
    </xf>
    <xf numFmtId="0" fontId="18" fillId="0" borderId="0" xfId="0" applyFont="1" applyAlignment="1" applyProtection="1">
      <alignment horizontal="left" vertical="center" wrapText="1"/>
    </xf>
    <xf numFmtId="0" fontId="18" fillId="0" borderId="0" xfId="0" applyFont="1" applyAlignment="1" applyProtection="1">
      <alignment horizontal="left" vertical="center"/>
    </xf>
    <xf numFmtId="0" fontId="0" fillId="0" borderId="0" xfId="0" applyFont="1" applyAlignment="1" applyProtection="1">
      <alignment vertical="center"/>
    </xf>
    <xf numFmtId="0" fontId="30" fillId="2" borderId="0" xfId="1" applyFont="1" applyFill="1" applyAlignment="1">
      <alignment vertical="center"/>
    </xf>
    <xf numFmtId="0" fontId="18" fillId="0" borderId="0" xfId="0" applyFont="1" applyBorder="1" applyAlignment="1" applyProtection="1">
      <alignment horizontal="left" vertical="center" wrapText="1"/>
    </xf>
    <xf numFmtId="0" fontId="18"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39" fillId="0" borderId="1" xfId="0" applyFont="1" applyBorder="1" applyAlignment="1" applyProtection="1">
      <alignment horizontal="left" vertical="center" wrapText="1"/>
      <protection locked="0"/>
    </xf>
    <xf numFmtId="0" fontId="37" fillId="0" borderId="1" xfId="0" applyFont="1" applyBorder="1" applyAlignment="1" applyProtection="1">
      <alignment horizontal="center" vertical="center" wrapText="1"/>
      <protection locked="0"/>
    </xf>
    <xf numFmtId="0" fontId="38" fillId="0" borderId="34" xfId="0" applyFont="1" applyBorder="1" applyAlignment="1" applyProtection="1">
      <alignment horizontal="left" wrapText="1"/>
      <protection locked="0"/>
    </xf>
    <xf numFmtId="49" fontId="39" fillId="0" borderId="1" xfId="0" applyNumberFormat="1" applyFont="1" applyBorder="1" applyAlignment="1" applyProtection="1">
      <alignment horizontal="left" vertical="center" wrapText="1"/>
      <protection locked="0"/>
    </xf>
    <xf numFmtId="0" fontId="37" fillId="0" borderId="1" xfId="0" applyFont="1" applyBorder="1" applyAlignment="1" applyProtection="1">
      <alignment horizontal="center" vertical="center"/>
      <protection locked="0"/>
    </xf>
    <xf numFmtId="0" fontId="38" fillId="0" borderId="34" xfId="0" applyFont="1" applyBorder="1" applyAlignment="1" applyProtection="1">
      <alignment horizontal="left"/>
      <protection locked="0"/>
    </xf>
    <xf numFmtId="0" fontId="39" fillId="0" borderId="1" xfId="0" applyFont="1" applyBorder="1" applyAlignment="1" applyProtection="1">
      <alignment horizontal="left" vertical="center"/>
      <protection locked="0"/>
    </xf>
    <xf numFmtId="0" fontId="39" fillId="0" borderId="1" xfId="0" applyFont="1" applyBorder="1" applyAlignment="1" applyProtection="1">
      <alignment horizontal="left" vertical="top"/>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55"/>
  <sheetViews>
    <sheetView showGridLines="0" workbookViewId="0">
      <pane ySplit="1" topLeftCell="A43" activePane="bottomLeft" state="frozen"/>
      <selection pane="bottomLeft"/>
    </sheetView>
  </sheetViews>
  <sheetFormatPr defaultRowHeight="13.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c r="A1" s="15" t="s">
        <v>0</v>
      </c>
      <c r="B1" s="16"/>
      <c r="C1" s="16"/>
      <c r="D1" s="17" t="s">
        <v>1</v>
      </c>
      <c r="E1" s="16"/>
      <c r="F1" s="16"/>
      <c r="G1" s="16"/>
      <c r="H1" s="16"/>
      <c r="I1" s="16"/>
      <c r="J1" s="16"/>
      <c r="K1" s="18" t="s">
        <v>2</v>
      </c>
      <c r="L1" s="18"/>
      <c r="M1" s="18"/>
      <c r="N1" s="18"/>
      <c r="O1" s="18"/>
      <c r="P1" s="18"/>
      <c r="Q1" s="18"/>
      <c r="R1" s="18"/>
      <c r="S1" s="18"/>
      <c r="T1" s="16"/>
      <c r="U1" s="16"/>
      <c r="V1" s="16"/>
      <c r="W1" s="18" t="s">
        <v>3</v>
      </c>
      <c r="X1" s="18"/>
      <c r="Y1" s="18"/>
      <c r="Z1" s="18"/>
      <c r="AA1" s="18"/>
      <c r="AB1" s="18"/>
      <c r="AC1" s="18"/>
      <c r="AD1" s="18"/>
      <c r="AE1" s="18"/>
      <c r="AF1" s="18"/>
      <c r="AG1" s="18"/>
      <c r="AH1" s="18"/>
      <c r="AI1" s="19"/>
      <c r="AJ1" s="20"/>
      <c r="AK1" s="20"/>
      <c r="AL1" s="20"/>
      <c r="AM1" s="20"/>
      <c r="AN1" s="20"/>
      <c r="AO1" s="20"/>
      <c r="AP1" s="20"/>
      <c r="AQ1" s="20"/>
      <c r="AR1" s="20"/>
      <c r="AS1" s="20"/>
      <c r="AT1" s="20"/>
      <c r="AU1" s="20"/>
      <c r="AV1" s="20"/>
      <c r="AW1" s="20"/>
      <c r="AX1" s="20"/>
      <c r="AY1" s="20"/>
      <c r="AZ1" s="20"/>
      <c r="BA1" s="21" t="s">
        <v>4</v>
      </c>
      <c r="BB1" s="21" t="s">
        <v>5</v>
      </c>
      <c r="BC1" s="20"/>
      <c r="BD1" s="20"/>
      <c r="BE1" s="20"/>
      <c r="BF1" s="20"/>
      <c r="BG1" s="20"/>
      <c r="BH1" s="20"/>
      <c r="BI1" s="20"/>
      <c r="BJ1" s="20"/>
      <c r="BK1" s="20"/>
      <c r="BL1" s="20"/>
      <c r="BM1" s="20"/>
      <c r="BN1" s="20"/>
      <c r="BO1" s="20"/>
      <c r="BP1" s="20"/>
      <c r="BQ1" s="20"/>
      <c r="BR1" s="20"/>
      <c r="BT1" s="22" t="s">
        <v>6</v>
      </c>
      <c r="BU1" s="22" t="s">
        <v>6</v>
      </c>
      <c r="BV1" s="22" t="s">
        <v>7</v>
      </c>
    </row>
    <row r="2" spans="1:74" ht="36.950000000000003" customHeight="1">
      <c r="AR2" s="358"/>
      <c r="AS2" s="358"/>
      <c r="AT2" s="358"/>
      <c r="AU2" s="358"/>
      <c r="AV2" s="358"/>
      <c r="AW2" s="358"/>
      <c r="AX2" s="358"/>
      <c r="AY2" s="358"/>
      <c r="AZ2" s="358"/>
      <c r="BA2" s="358"/>
      <c r="BB2" s="358"/>
      <c r="BC2" s="358"/>
      <c r="BD2" s="358"/>
      <c r="BE2" s="358"/>
      <c r="BS2" s="23" t="s">
        <v>8</v>
      </c>
      <c r="BT2" s="23" t="s">
        <v>9</v>
      </c>
    </row>
    <row r="3" spans="1:74" ht="6.95" customHeight="1">
      <c r="B3" s="24"/>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6"/>
      <c r="BS3" s="23" t="s">
        <v>8</v>
      </c>
      <c r="BT3" s="23" t="s">
        <v>10</v>
      </c>
    </row>
    <row r="4" spans="1:74" ht="36.950000000000003" customHeight="1">
      <c r="B4" s="27"/>
      <c r="C4" s="28"/>
      <c r="D4" s="29" t="s">
        <v>11</v>
      </c>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30"/>
      <c r="AS4" s="31" t="s">
        <v>12</v>
      </c>
      <c r="BE4" s="32" t="s">
        <v>13</v>
      </c>
      <c r="BS4" s="23" t="s">
        <v>14</v>
      </c>
    </row>
    <row r="5" spans="1:74" ht="14.45" customHeight="1">
      <c r="B5" s="27"/>
      <c r="C5" s="28"/>
      <c r="D5" s="33" t="s">
        <v>15</v>
      </c>
      <c r="E5" s="28"/>
      <c r="F5" s="28"/>
      <c r="G5" s="28"/>
      <c r="H5" s="28"/>
      <c r="I5" s="28"/>
      <c r="J5" s="28"/>
      <c r="K5" s="359" t="s">
        <v>16</v>
      </c>
      <c r="L5" s="340"/>
      <c r="M5" s="340"/>
      <c r="N5" s="340"/>
      <c r="O5" s="340"/>
      <c r="P5" s="340"/>
      <c r="Q5" s="340"/>
      <c r="R5" s="340"/>
      <c r="S5" s="340"/>
      <c r="T5" s="340"/>
      <c r="U5" s="340"/>
      <c r="V5" s="340"/>
      <c r="W5" s="340"/>
      <c r="X5" s="340"/>
      <c r="Y5" s="340"/>
      <c r="Z5" s="340"/>
      <c r="AA5" s="340"/>
      <c r="AB5" s="340"/>
      <c r="AC5" s="340"/>
      <c r="AD5" s="340"/>
      <c r="AE5" s="340"/>
      <c r="AF5" s="340"/>
      <c r="AG5" s="340"/>
      <c r="AH5" s="340"/>
      <c r="AI5" s="340"/>
      <c r="AJ5" s="340"/>
      <c r="AK5" s="340"/>
      <c r="AL5" s="340"/>
      <c r="AM5" s="340"/>
      <c r="AN5" s="340"/>
      <c r="AO5" s="340"/>
      <c r="AP5" s="28"/>
      <c r="AQ5" s="30"/>
      <c r="BE5" s="352" t="s">
        <v>17</v>
      </c>
      <c r="BS5" s="23" t="s">
        <v>8</v>
      </c>
    </row>
    <row r="6" spans="1:74" ht="36.950000000000003" customHeight="1">
      <c r="B6" s="27"/>
      <c r="C6" s="28"/>
      <c r="D6" s="35" t="s">
        <v>18</v>
      </c>
      <c r="E6" s="28"/>
      <c r="F6" s="28"/>
      <c r="G6" s="28"/>
      <c r="H6" s="28"/>
      <c r="I6" s="28"/>
      <c r="J6" s="28"/>
      <c r="K6" s="339" t="s">
        <v>19</v>
      </c>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28"/>
      <c r="AQ6" s="30"/>
      <c r="BE6" s="353"/>
      <c r="BS6" s="23" t="s">
        <v>8</v>
      </c>
    </row>
    <row r="7" spans="1:74" ht="14.45" customHeight="1">
      <c r="B7" s="27"/>
      <c r="C7" s="28"/>
      <c r="D7" s="36" t="s">
        <v>20</v>
      </c>
      <c r="E7" s="28"/>
      <c r="F7" s="28"/>
      <c r="G7" s="28"/>
      <c r="H7" s="28"/>
      <c r="I7" s="28"/>
      <c r="J7" s="28"/>
      <c r="K7" s="34" t="s">
        <v>21</v>
      </c>
      <c r="L7" s="28"/>
      <c r="M7" s="28"/>
      <c r="N7" s="28"/>
      <c r="O7" s="28"/>
      <c r="P7" s="28"/>
      <c r="Q7" s="28"/>
      <c r="R7" s="28"/>
      <c r="S7" s="28"/>
      <c r="T7" s="28"/>
      <c r="U7" s="28"/>
      <c r="V7" s="28"/>
      <c r="W7" s="28"/>
      <c r="X7" s="28"/>
      <c r="Y7" s="28"/>
      <c r="Z7" s="28"/>
      <c r="AA7" s="28"/>
      <c r="AB7" s="28"/>
      <c r="AC7" s="28"/>
      <c r="AD7" s="28"/>
      <c r="AE7" s="28"/>
      <c r="AF7" s="28"/>
      <c r="AG7" s="28"/>
      <c r="AH7" s="28"/>
      <c r="AI7" s="28"/>
      <c r="AJ7" s="28"/>
      <c r="AK7" s="36" t="s">
        <v>22</v>
      </c>
      <c r="AL7" s="28"/>
      <c r="AM7" s="28"/>
      <c r="AN7" s="34" t="s">
        <v>21</v>
      </c>
      <c r="AO7" s="28"/>
      <c r="AP7" s="28"/>
      <c r="AQ7" s="30"/>
      <c r="BE7" s="353"/>
      <c r="BS7" s="23" t="s">
        <v>8</v>
      </c>
    </row>
    <row r="8" spans="1:74" ht="14.45" customHeight="1">
      <c r="B8" s="27"/>
      <c r="C8" s="28"/>
      <c r="D8" s="36" t="s">
        <v>23</v>
      </c>
      <c r="E8" s="28"/>
      <c r="F8" s="28"/>
      <c r="G8" s="28"/>
      <c r="H8" s="28"/>
      <c r="I8" s="28"/>
      <c r="J8" s="28"/>
      <c r="K8" s="34" t="s">
        <v>24</v>
      </c>
      <c r="L8" s="28"/>
      <c r="M8" s="28"/>
      <c r="N8" s="28"/>
      <c r="O8" s="28"/>
      <c r="P8" s="28"/>
      <c r="Q8" s="28"/>
      <c r="R8" s="28"/>
      <c r="S8" s="28"/>
      <c r="T8" s="28"/>
      <c r="U8" s="28"/>
      <c r="V8" s="28"/>
      <c r="W8" s="28"/>
      <c r="X8" s="28"/>
      <c r="Y8" s="28"/>
      <c r="Z8" s="28"/>
      <c r="AA8" s="28"/>
      <c r="AB8" s="28"/>
      <c r="AC8" s="28"/>
      <c r="AD8" s="28"/>
      <c r="AE8" s="28"/>
      <c r="AF8" s="28"/>
      <c r="AG8" s="28"/>
      <c r="AH8" s="28"/>
      <c r="AI8" s="28"/>
      <c r="AJ8" s="28"/>
      <c r="AK8" s="36" t="s">
        <v>25</v>
      </c>
      <c r="AL8" s="28"/>
      <c r="AM8" s="28"/>
      <c r="AN8" s="37" t="s">
        <v>26</v>
      </c>
      <c r="AO8" s="28"/>
      <c r="AP8" s="28"/>
      <c r="AQ8" s="30"/>
      <c r="BE8" s="353"/>
      <c r="BS8" s="23" t="s">
        <v>8</v>
      </c>
    </row>
    <row r="9" spans="1:74" ht="14.45" customHeight="1">
      <c r="B9" s="27"/>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30"/>
      <c r="BE9" s="353"/>
      <c r="BS9" s="23" t="s">
        <v>8</v>
      </c>
    </row>
    <row r="10" spans="1:74" ht="14.45" customHeight="1">
      <c r="B10" s="27"/>
      <c r="C10" s="28"/>
      <c r="D10" s="36" t="s">
        <v>27</v>
      </c>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36" t="s">
        <v>28</v>
      </c>
      <c r="AL10" s="28"/>
      <c r="AM10" s="28"/>
      <c r="AN10" s="34" t="s">
        <v>21</v>
      </c>
      <c r="AO10" s="28"/>
      <c r="AP10" s="28"/>
      <c r="AQ10" s="30"/>
      <c r="BE10" s="353"/>
      <c r="BS10" s="23" t="s">
        <v>8</v>
      </c>
    </row>
    <row r="11" spans="1:74" ht="18.399999999999999" customHeight="1">
      <c r="B11" s="27"/>
      <c r="C11" s="28"/>
      <c r="D11" s="28"/>
      <c r="E11" s="34" t="s">
        <v>29</v>
      </c>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36" t="s">
        <v>30</v>
      </c>
      <c r="AL11" s="28"/>
      <c r="AM11" s="28"/>
      <c r="AN11" s="34" t="s">
        <v>21</v>
      </c>
      <c r="AO11" s="28"/>
      <c r="AP11" s="28"/>
      <c r="AQ11" s="30"/>
      <c r="BE11" s="353"/>
      <c r="BS11" s="23" t="s">
        <v>8</v>
      </c>
    </row>
    <row r="12" spans="1:74" ht="6.95" customHeight="1">
      <c r="B12" s="27"/>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30"/>
      <c r="BE12" s="353"/>
      <c r="BS12" s="23" t="s">
        <v>8</v>
      </c>
    </row>
    <row r="13" spans="1:74" ht="14.45" customHeight="1">
      <c r="B13" s="27"/>
      <c r="C13" s="28"/>
      <c r="D13" s="36" t="s">
        <v>31</v>
      </c>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36" t="s">
        <v>28</v>
      </c>
      <c r="AL13" s="28"/>
      <c r="AM13" s="28"/>
      <c r="AN13" s="38" t="s">
        <v>32</v>
      </c>
      <c r="AO13" s="28"/>
      <c r="AP13" s="28"/>
      <c r="AQ13" s="30"/>
      <c r="BE13" s="353"/>
      <c r="BS13" s="23" t="s">
        <v>8</v>
      </c>
    </row>
    <row r="14" spans="1:74" ht="15">
      <c r="B14" s="27"/>
      <c r="C14" s="28"/>
      <c r="D14" s="28"/>
      <c r="E14" s="360" t="s">
        <v>32</v>
      </c>
      <c r="F14" s="361"/>
      <c r="G14" s="361"/>
      <c r="H14" s="361"/>
      <c r="I14" s="361"/>
      <c r="J14" s="361"/>
      <c r="K14" s="361"/>
      <c r="L14" s="361"/>
      <c r="M14" s="361"/>
      <c r="N14" s="361"/>
      <c r="O14" s="361"/>
      <c r="P14" s="361"/>
      <c r="Q14" s="361"/>
      <c r="R14" s="361"/>
      <c r="S14" s="361"/>
      <c r="T14" s="361"/>
      <c r="U14" s="361"/>
      <c r="V14" s="361"/>
      <c r="W14" s="361"/>
      <c r="X14" s="361"/>
      <c r="Y14" s="361"/>
      <c r="Z14" s="361"/>
      <c r="AA14" s="361"/>
      <c r="AB14" s="361"/>
      <c r="AC14" s="361"/>
      <c r="AD14" s="361"/>
      <c r="AE14" s="361"/>
      <c r="AF14" s="361"/>
      <c r="AG14" s="361"/>
      <c r="AH14" s="361"/>
      <c r="AI14" s="361"/>
      <c r="AJ14" s="361"/>
      <c r="AK14" s="36" t="s">
        <v>30</v>
      </c>
      <c r="AL14" s="28"/>
      <c r="AM14" s="28"/>
      <c r="AN14" s="38" t="s">
        <v>32</v>
      </c>
      <c r="AO14" s="28"/>
      <c r="AP14" s="28"/>
      <c r="AQ14" s="30"/>
      <c r="BE14" s="353"/>
      <c r="BS14" s="23" t="s">
        <v>8</v>
      </c>
    </row>
    <row r="15" spans="1:74" ht="6.95" customHeight="1">
      <c r="B15" s="27"/>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30"/>
      <c r="BE15" s="353"/>
      <c r="BS15" s="23" t="s">
        <v>6</v>
      </c>
    </row>
    <row r="16" spans="1:74" ht="14.45" customHeight="1">
      <c r="B16" s="27"/>
      <c r="C16" s="28"/>
      <c r="D16" s="36" t="s">
        <v>33</v>
      </c>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36" t="s">
        <v>28</v>
      </c>
      <c r="AL16" s="28"/>
      <c r="AM16" s="28"/>
      <c r="AN16" s="34" t="s">
        <v>34</v>
      </c>
      <c r="AO16" s="28"/>
      <c r="AP16" s="28"/>
      <c r="AQ16" s="30"/>
      <c r="BE16" s="353"/>
      <c r="BS16" s="23" t="s">
        <v>6</v>
      </c>
    </row>
    <row r="17" spans="2:71" ht="18.399999999999999" customHeight="1">
      <c r="B17" s="27"/>
      <c r="C17" s="28"/>
      <c r="D17" s="28"/>
      <c r="E17" s="34" t="s">
        <v>35</v>
      </c>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36" t="s">
        <v>30</v>
      </c>
      <c r="AL17" s="28"/>
      <c r="AM17" s="28"/>
      <c r="AN17" s="34" t="s">
        <v>36</v>
      </c>
      <c r="AO17" s="28"/>
      <c r="AP17" s="28"/>
      <c r="AQ17" s="30"/>
      <c r="BE17" s="353"/>
      <c r="BS17" s="23" t="s">
        <v>37</v>
      </c>
    </row>
    <row r="18" spans="2:71" ht="6.95" customHeight="1">
      <c r="B18" s="27"/>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30"/>
      <c r="BE18" s="353"/>
      <c r="BS18" s="23" t="s">
        <v>8</v>
      </c>
    </row>
    <row r="19" spans="2:71" ht="14.45" customHeight="1">
      <c r="B19" s="27"/>
      <c r="C19" s="28"/>
      <c r="D19" s="36" t="s">
        <v>38</v>
      </c>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30"/>
      <c r="BE19" s="353"/>
      <c r="BS19" s="23" t="s">
        <v>8</v>
      </c>
    </row>
    <row r="20" spans="2:71" ht="264.95" customHeight="1">
      <c r="B20" s="27"/>
      <c r="C20" s="28"/>
      <c r="D20" s="28"/>
      <c r="E20" s="362" t="s">
        <v>39</v>
      </c>
      <c r="F20" s="362"/>
      <c r="G20" s="362"/>
      <c r="H20" s="362"/>
      <c r="I20" s="362"/>
      <c r="J20" s="362"/>
      <c r="K20" s="362"/>
      <c r="L20" s="362"/>
      <c r="M20" s="362"/>
      <c r="N20" s="362"/>
      <c r="O20" s="362"/>
      <c r="P20" s="362"/>
      <c r="Q20" s="362"/>
      <c r="R20" s="362"/>
      <c r="S20" s="362"/>
      <c r="T20" s="362"/>
      <c r="U20" s="362"/>
      <c r="V20" s="362"/>
      <c r="W20" s="362"/>
      <c r="X20" s="362"/>
      <c r="Y20" s="362"/>
      <c r="Z20" s="362"/>
      <c r="AA20" s="362"/>
      <c r="AB20" s="362"/>
      <c r="AC20" s="362"/>
      <c r="AD20" s="362"/>
      <c r="AE20" s="362"/>
      <c r="AF20" s="362"/>
      <c r="AG20" s="362"/>
      <c r="AH20" s="362"/>
      <c r="AI20" s="362"/>
      <c r="AJ20" s="362"/>
      <c r="AK20" s="362"/>
      <c r="AL20" s="362"/>
      <c r="AM20" s="362"/>
      <c r="AN20" s="362"/>
      <c r="AO20" s="28"/>
      <c r="AP20" s="28"/>
      <c r="AQ20" s="30"/>
      <c r="BE20" s="353"/>
      <c r="BS20" s="23" t="s">
        <v>37</v>
      </c>
    </row>
    <row r="21" spans="2:71" ht="6.95" customHeight="1">
      <c r="B21" s="27"/>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30"/>
      <c r="BE21" s="353"/>
    </row>
    <row r="22" spans="2:71" ht="6.95" customHeight="1">
      <c r="B22" s="27"/>
      <c r="C22" s="28"/>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28"/>
      <c r="AQ22" s="30"/>
      <c r="BE22" s="353"/>
    </row>
    <row r="23" spans="2:71" s="1" customFormat="1" ht="25.9" customHeight="1">
      <c r="B23" s="40"/>
      <c r="C23" s="41"/>
      <c r="D23" s="42" t="s">
        <v>40</v>
      </c>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c r="AK23" s="363">
        <f>ROUND(AG51,2)</f>
        <v>0</v>
      </c>
      <c r="AL23" s="364"/>
      <c r="AM23" s="364"/>
      <c r="AN23" s="364"/>
      <c r="AO23" s="364"/>
      <c r="AP23" s="41"/>
      <c r="AQ23" s="44"/>
      <c r="BE23" s="353"/>
    </row>
    <row r="24" spans="2:71" s="1" customFormat="1" ht="6.95" customHeight="1">
      <c r="B24" s="40"/>
      <c r="C24" s="41"/>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4"/>
      <c r="BE24" s="353"/>
    </row>
    <row r="25" spans="2:71" s="1" customFormat="1">
      <c r="B25" s="40"/>
      <c r="C25" s="41"/>
      <c r="D25" s="41"/>
      <c r="E25" s="41"/>
      <c r="F25" s="41"/>
      <c r="G25" s="41"/>
      <c r="H25" s="41"/>
      <c r="I25" s="41"/>
      <c r="J25" s="41"/>
      <c r="K25" s="41"/>
      <c r="L25" s="365" t="s">
        <v>41</v>
      </c>
      <c r="M25" s="365"/>
      <c r="N25" s="365"/>
      <c r="O25" s="365"/>
      <c r="P25" s="41"/>
      <c r="Q25" s="41"/>
      <c r="R25" s="41"/>
      <c r="S25" s="41"/>
      <c r="T25" s="41"/>
      <c r="U25" s="41"/>
      <c r="V25" s="41"/>
      <c r="W25" s="365" t="s">
        <v>42</v>
      </c>
      <c r="X25" s="365"/>
      <c r="Y25" s="365"/>
      <c r="Z25" s="365"/>
      <c r="AA25" s="365"/>
      <c r="AB25" s="365"/>
      <c r="AC25" s="365"/>
      <c r="AD25" s="365"/>
      <c r="AE25" s="365"/>
      <c r="AF25" s="41"/>
      <c r="AG25" s="41"/>
      <c r="AH25" s="41"/>
      <c r="AI25" s="41"/>
      <c r="AJ25" s="41"/>
      <c r="AK25" s="365" t="s">
        <v>43</v>
      </c>
      <c r="AL25" s="365"/>
      <c r="AM25" s="365"/>
      <c r="AN25" s="365"/>
      <c r="AO25" s="365"/>
      <c r="AP25" s="41"/>
      <c r="AQ25" s="44"/>
      <c r="BE25" s="353"/>
    </row>
    <row r="26" spans="2:71" s="2" customFormat="1" ht="14.45" customHeight="1">
      <c r="B26" s="46"/>
      <c r="C26" s="47"/>
      <c r="D26" s="48" t="s">
        <v>44</v>
      </c>
      <c r="E26" s="47"/>
      <c r="F26" s="48" t="s">
        <v>45</v>
      </c>
      <c r="G26" s="47"/>
      <c r="H26" s="47"/>
      <c r="I26" s="47"/>
      <c r="J26" s="47"/>
      <c r="K26" s="47"/>
      <c r="L26" s="336">
        <v>0.21</v>
      </c>
      <c r="M26" s="337"/>
      <c r="N26" s="337"/>
      <c r="O26" s="337"/>
      <c r="P26" s="47"/>
      <c r="Q26" s="47"/>
      <c r="R26" s="47"/>
      <c r="S26" s="47"/>
      <c r="T26" s="47"/>
      <c r="U26" s="47"/>
      <c r="V26" s="47"/>
      <c r="W26" s="338">
        <f>ROUND(AZ51,2)</f>
        <v>0</v>
      </c>
      <c r="X26" s="337"/>
      <c r="Y26" s="337"/>
      <c r="Z26" s="337"/>
      <c r="AA26" s="337"/>
      <c r="AB26" s="337"/>
      <c r="AC26" s="337"/>
      <c r="AD26" s="337"/>
      <c r="AE26" s="337"/>
      <c r="AF26" s="47"/>
      <c r="AG26" s="47"/>
      <c r="AH26" s="47"/>
      <c r="AI26" s="47"/>
      <c r="AJ26" s="47"/>
      <c r="AK26" s="338">
        <f>ROUND(AV51,2)</f>
        <v>0</v>
      </c>
      <c r="AL26" s="337"/>
      <c r="AM26" s="337"/>
      <c r="AN26" s="337"/>
      <c r="AO26" s="337"/>
      <c r="AP26" s="47"/>
      <c r="AQ26" s="49"/>
      <c r="BE26" s="353"/>
    </row>
    <row r="27" spans="2:71" s="2" customFormat="1" ht="14.45" customHeight="1">
      <c r="B27" s="46"/>
      <c r="C27" s="47"/>
      <c r="D27" s="47"/>
      <c r="E27" s="47"/>
      <c r="F27" s="48" t="s">
        <v>46</v>
      </c>
      <c r="G27" s="47"/>
      <c r="H27" s="47"/>
      <c r="I27" s="47"/>
      <c r="J27" s="47"/>
      <c r="K27" s="47"/>
      <c r="L27" s="336">
        <v>0.15</v>
      </c>
      <c r="M27" s="337"/>
      <c r="N27" s="337"/>
      <c r="O27" s="337"/>
      <c r="P27" s="47"/>
      <c r="Q27" s="47"/>
      <c r="R27" s="47"/>
      <c r="S27" s="47"/>
      <c r="T27" s="47"/>
      <c r="U27" s="47"/>
      <c r="V27" s="47"/>
      <c r="W27" s="338">
        <f>ROUND(BA51,2)</f>
        <v>0</v>
      </c>
      <c r="X27" s="337"/>
      <c r="Y27" s="337"/>
      <c r="Z27" s="337"/>
      <c r="AA27" s="337"/>
      <c r="AB27" s="337"/>
      <c r="AC27" s="337"/>
      <c r="AD27" s="337"/>
      <c r="AE27" s="337"/>
      <c r="AF27" s="47"/>
      <c r="AG27" s="47"/>
      <c r="AH27" s="47"/>
      <c r="AI27" s="47"/>
      <c r="AJ27" s="47"/>
      <c r="AK27" s="338">
        <f>ROUND(AW51,2)</f>
        <v>0</v>
      </c>
      <c r="AL27" s="337"/>
      <c r="AM27" s="337"/>
      <c r="AN27" s="337"/>
      <c r="AO27" s="337"/>
      <c r="AP27" s="47"/>
      <c r="AQ27" s="49"/>
      <c r="BE27" s="353"/>
    </row>
    <row r="28" spans="2:71" s="2" customFormat="1" ht="14.45" hidden="1" customHeight="1">
      <c r="B28" s="46"/>
      <c r="C28" s="47"/>
      <c r="D28" s="47"/>
      <c r="E28" s="47"/>
      <c r="F28" s="48" t="s">
        <v>47</v>
      </c>
      <c r="G28" s="47"/>
      <c r="H28" s="47"/>
      <c r="I28" s="47"/>
      <c r="J28" s="47"/>
      <c r="K28" s="47"/>
      <c r="L28" s="336">
        <v>0.21</v>
      </c>
      <c r="M28" s="337"/>
      <c r="N28" s="337"/>
      <c r="O28" s="337"/>
      <c r="P28" s="47"/>
      <c r="Q28" s="47"/>
      <c r="R28" s="47"/>
      <c r="S28" s="47"/>
      <c r="T28" s="47"/>
      <c r="U28" s="47"/>
      <c r="V28" s="47"/>
      <c r="W28" s="338">
        <f>ROUND(BB51,2)</f>
        <v>0</v>
      </c>
      <c r="X28" s="337"/>
      <c r="Y28" s="337"/>
      <c r="Z28" s="337"/>
      <c r="AA28" s="337"/>
      <c r="AB28" s="337"/>
      <c r="AC28" s="337"/>
      <c r="AD28" s="337"/>
      <c r="AE28" s="337"/>
      <c r="AF28" s="47"/>
      <c r="AG28" s="47"/>
      <c r="AH28" s="47"/>
      <c r="AI28" s="47"/>
      <c r="AJ28" s="47"/>
      <c r="AK28" s="338">
        <v>0</v>
      </c>
      <c r="AL28" s="337"/>
      <c r="AM28" s="337"/>
      <c r="AN28" s="337"/>
      <c r="AO28" s="337"/>
      <c r="AP28" s="47"/>
      <c r="AQ28" s="49"/>
      <c r="BE28" s="353"/>
    </row>
    <row r="29" spans="2:71" s="2" customFormat="1" ht="14.45" hidden="1" customHeight="1">
      <c r="B29" s="46"/>
      <c r="C29" s="47"/>
      <c r="D29" s="47"/>
      <c r="E29" s="47"/>
      <c r="F29" s="48" t="s">
        <v>48</v>
      </c>
      <c r="G29" s="47"/>
      <c r="H29" s="47"/>
      <c r="I29" s="47"/>
      <c r="J29" s="47"/>
      <c r="K29" s="47"/>
      <c r="L29" s="336">
        <v>0.15</v>
      </c>
      <c r="M29" s="337"/>
      <c r="N29" s="337"/>
      <c r="O29" s="337"/>
      <c r="P29" s="47"/>
      <c r="Q29" s="47"/>
      <c r="R29" s="47"/>
      <c r="S29" s="47"/>
      <c r="T29" s="47"/>
      <c r="U29" s="47"/>
      <c r="V29" s="47"/>
      <c r="W29" s="338">
        <f>ROUND(BC51,2)</f>
        <v>0</v>
      </c>
      <c r="X29" s="337"/>
      <c r="Y29" s="337"/>
      <c r="Z29" s="337"/>
      <c r="AA29" s="337"/>
      <c r="AB29" s="337"/>
      <c r="AC29" s="337"/>
      <c r="AD29" s="337"/>
      <c r="AE29" s="337"/>
      <c r="AF29" s="47"/>
      <c r="AG29" s="47"/>
      <c r="AH29" s="47"/>
      <c r="AI29" s="47"/>
      <c r="AJ29" s="47"/>
      <c r="AK29" s="338">
        <v>0</v>
      </c>
      <c r="AL29" s="337"/>
      <c r="AM29" s="337"/>
      <c r="AN29" s="337"/>
      <c r="AO29" s="337"/>
      <c r="AP29" s="47"/>
      <c r="AQ29" s="49"/>
      <c r="BE29" s="353"/>
    </row>
    <row r="30" spans="2:71" s="2" customFormat="1" ht="14.45" hidden="1" customHeight="1">
      <c r="B30" s="46"/>
      <c r="C30" s="47"/>
      <c r="D30" s="47"/>
      <c r="E30" s="47"/>
      <c r="F30" s="48" t="s">
        <v>49</v>
      </c>
      <c r="G30" s="47"/>
      <c r="H30" s="47"/>
      <c r="I30" s="47"/>
      <c r="J30" s="47"/>
      <c r="K30" s="47"/>
      <c r="L30" s="336">
        <v>0</v>
      </c>
      <c r="M30" s="337"/>
      <c r="N30" s="337"/>
      <c r="O30" s="337"/>
      <c r="P30" s="47"/>
      <c r="Q30" s="47"/>
      <c r="R30" s="47"/>
      <c r="S30" s="47"/>
      <c r="T30" s="47"/>
      <c r="U30" s="47"/>
      <c r="V30" s="47"/>
      <c r="W30" s="338">
        <f>ROUND(BD51,2)</f>
        <v>0</v>
      </c>
      <c r="X30" s="337"/>
      <c r="Y30" s="337"/>
      <c r="Z30" s="337"/>
      <c r="AA30" s="337"/>
      <c r="AB30" s="337"/>
      <c r="AC30" s="337"/>
      <c r="AD30" s="337"/>
      <c r="AE30" s="337"/>
      <c r="AF30" s="47"/>
      <c r="AG30" s="47"/>
      <c r="AH30" s="47"/>
      <c r="AI30" s="47"/>
      <c r="AJ30" s="47"/>
      <c r="AK30" s="338">
        <v>0</v>
      </c>
      <c r="AL30" s="337"/>
      <c r="AM30" s="337"/>
      <c r="AN30" s="337"/>
      <c r="AO30" s="337"/>
      <c r="AP30" s="47"/>
      <c r="AQ30" s="49"/>
      <c r="BE30" s="353"/>
    </row>
    <row r="31" spans="2:71" s="1" customFormat="1" ht="6.95" customHeight="1">
      <c r="B31" s="40"/>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4"/>
      <c r="BE31" s="353"/>
    </row>
    <row r="32" spans="2:71" s="1" customFormat="1" ht="25.9" customHeight="1">
      <c r="B32" s="40"/>
      <c r="C32" s="50"/>
      <c r="D32" s="51" t="s">
        <v>50</v>
      </c>
      <c r="E32" s="52"/>
      <c r="F32" s="52"/>
      <c r="G32" s="52"/>
      <c r="H32" s="52"/>
      <c r="I32" s="52"/>
      <c r="J32" s="52"/>
      <c r="K32" s="52"/>
      <c r="L32" s="52"/>
      <c r="M32" s="52"/>
      <c r="N32" s="52"/>
      <c r="O32" s="52"/>
      <c r="P32" s="52"/>
      <c r="Q32" s="52"/>
      <c r="R32" s="52"/>
      <c r="S32" s="52"/>
      <c r="T32" s="53" t="s">
        <v>51</v>
      </c>
      <c r="U32" s="52"/>
      <c r="V32" s="52"/>
      <c r="W32" s="52"/>
      <c r="X32" s="354" t="s">
        <v>52</v>
      </c>
      <c r="Y32" s="355"/>
      <c r="Z32" s="355"/>
      <c r="AA32" s="355"/>
      <c r="AB32" s="355"/>
      <c r="AC32" s="52"/>
      <c r="AD32" s="52"/>
      <c r="AE32" s="52"/>
      <c r="AF32" s="52"/>
      <c r="AG32" s="52"/>
      <c r="AH32" s="52"/>
      <c r="AI32" s="52"/>
      <c r="AJ32" s="52"/>
      <c r="AK32" s="356">
        <f>SUM(AK23:AK30)</f>
        <v>0</v>
      </c>
      <c r="AL32" s="355"/>
      <c r="AM32" s="355"/>
      <c r="AN32" s="355"/>
      <c r="AO32" s="357"/>
      <c r="AP32" s="50"/>
      <c r="AQ32" s="54"/>
      <c r="BE32" s="353"/>
    </row>
    <row r="33" spans="2:56" s="1" customFormat="1" ht="6.95" customHeight="1">
      <c r="B33" s="40"/>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4"/>
    </row>
    <row r="34" spans="2:56" s="1" customFormat="1" ht="6.95" customHeight="1">
      <c r="B34" s="55"/>
      <c r="C34" s="56"/>
      <c r="D34" s="56"/>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7"/>
    </row>
    <row r="38" spans="2:56" s="1" customFormat="1" ht="6.95" customHeight="1">
      <c r="B38" s="58"/>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60"/>
    </row>
    <row r="39" spans="2:56" s="1" customFormat="1" ht="36.950000000000003" customHeight="1">
      <c r="B39" s="40"/>
      <c r="C39" s="61" t="s">
        <v>53</v>
      </c>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0"/>
    </row>
    <row r="40" spans="2:56" s="1" customFormat="1" ht="6.95" customHeight="1">
      <c r="B40" s="40"/>
      <c r="C40" s="62"/>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0"/>
    </row>
    <row r="41" spans="2:56" s="3" customFormat="1" ht="14.45" customHeight="1">
      <c r="B41" s="63"/>
      <c r="C41" s="64" t="s">
        <v>15</v>
      </c>
      <c r="D41" s="65"/>
      <c r="E41" s="65"/>
      <c r="F41" s="65"/>
      <c r="G41" s="65"/>
      <c r="H41" s="65"/>
      <c r="I41" s="65"/>
      <c r="J41" s="65"/>
      <c r="K41" s="65"/>
      <c r="L41" s="65" t="str">
        <f>K5</f>
        <v>2018-068</v>
      </c>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6"/>
    </row>
    <row r="42" spans="2:56" s="4" customFormat="1" ht="36.950000000000003" customHeight="1">
      <c r="B42" s="67"/>
      <c r="C42" s="68" t="s">
        <v>18</v>
      </c>
      <c r="D42" s="69"/>
      <c r="E42" s="69"/>
      <c r="F42" s="69"/>
      <c r="G42" s="69"/>
      <c r="H42" s="69"/>
      <c r="I42" s="69"/>
      <c r="J42" s="69"/>
      <c r="K42" s="69"/>
      <c r="L42" s="331" t="str">
        <f>K6</f>
        <v>Místní komunikace na p.č. 46/30, 13, 12, 9, Nová Telib</v>
      </c>
      <c r="M42" s="332"/>
      <c r="N42" s="332"/>
      <c r="O42" s="332"/>
      <c r="P42" s="332"/>
      <c r="Q42" s="332"/>
      <c r="R42" s="332"/>
      <c r="S42" s="332"/>
      <c r="T42" s="332"/>
      <c r="U42" s="332"/>
      <c r="V42" s="332"/>
      <c r="W42" s="332"/>
      <c r="X42" s="332"/>
      <c r="Y42" s="332"/>
      <c r="Z42" s="332"/>
      <c r="AA42" s="332"/>
      <c r="AB42" s="332"/>
      <c r="AC42" s="332"/>
      <c r="AD42" s="332"/>
      <c r="AE42" s="332"/>
      <c r="AF42" s="332"/>
      <c r="AG42" s="332"/>
      <c r="AH42" s="332"/>
      <c r="AI42" s="332"/>
      <c r="AJ42" s="332"/>
      <c r="AK42" s="332"/>
      <c r="AL42" s="332"/>
      <c r="AM42" s="332"/>
      <c r="AN42" s="332"/>
      <c r="AO42" s="332"/>
      <c r="AP42" s="69"/>
      <c r="AQ42" s="69"/>
      <c r="AR42" s="70"/>
    </row>
    <row r="43" spans="2:56" s="1" customFormat="1" ht="6.95" customHeight="1">
      <c r="B43" s="40"/>
      <c r="C43" s="62"/>
      <c r="D43" s="62"/>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0"/>
    </row>
    <row r="44" spans="2:56" s="1" customFormat="1" ht="15">
      <c r="B44" s="40"/>
      <c r="C44" s="64" t="s">
        <v>23</v>
      </c>
      <c r="D44" s="62"/>
      <c r="E44" s="62"/>
      <c r="F44" s="62"/>
      <c r="G44" s="62"/>
      <c r="H44" s="62"/>
      <c r="I44" s="62"/>
      <c r="J44" s="62"/>
      <c r="K44" s="62"/>
      <c r="L44" s="71" t="str">
        <f>IF(K8="","",K8)</f>
        <v>Nová Telib</v>
      </c>
      <c r="M44" s="62"/>
      <c r="N44" s="62"/>
      <c r="O44" s="62"/>
      <c r="P44" s="62"/>
      <c r="Q44" s="62"/>
      <c r="R44" s="62"/>
      <c r="S44" s="62"/>
      <c r="T44" s="62"/>
      <c r="U44" s="62"/>
      <c r="V44" s="62"/>
      <c r="W44" s="62"/>
      <c r="X44" s="62"/>
      <c r="Y44" s="62"/>
      <c r="Z44" s="62"/>
      <c r="AA44" s="62"/>
      <c r="AB44" s="62"/>
      <c r="AC44" s="62"/>
      <c r="AD44" s="62"/>
      <c r="AE44" s="62"/>
      <c r="AF44" s="62"/>
      <c r="AG44" s="62"/>
      <c r="AH44" s="62"/>
      <c r="AI44" s="64" t="s">
        <v>25</v>
      </c>
      <c r="AJ44" s="62"/>
      <c r="AK44" s="62"/>
      <c r="AL44" s="62"/>
      <c r="AM44" s="333" t="str">
        <f>IF(AN8= "","",AN8)</f>
        <v>26. 11. 2018</v>
      </c>
      <c r="AN44" s="333"/>
      <c r="AO44" s="62"/>
      <c r="AP44" s="62"/>
      <c r="AQ44" s="62"/>
      <c r="AR44" s="60"/>
    </row>
    <row r="45" spans="2:56" s="1" customFormat="1" ht="6.95" customHeight="1">
      <c r="B45" s="40"/>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0"/>
    </row>
    <row r="46" spans="2:56" s="1" customFormat="1" ht="15">
      <c r="B46" s="40"/>
      <c r="C46" s="64" t="s">
        <v>27</v>
      </c>
      <c r="D46" s="62"/>
      <c r="E46" s="62"/>
      <c r="F46" s="62"/>
      <c r="G46" s="62"/>
      <c r="H46" s="62"/>
      <c r="I46" s="62"/>
      <c r="J46" s="62"/>
      <c r="K46" s="62"/>
      <c r="L46" s="65" t="str">
        <f>IF(E11= "","",E11)</f>
        <v>Obec Nová Telib</v>
      </c>
      <c r="M46" s="62"/>
      <c r="N46" s="62"/>
      <c r="O46" s="62"/>
      <c r="P46" s="62"/>
      <c r="Q46" s="62"/>
      <c r="R46" s="62"/>
      <c r="S46" s="62"/>
      <c r="T46" s="62"/>
      <c r="U46" s="62"/>
      <c r="V46" s="62"/>
      <c r="W46" s="62"/>
      <c r="X46" s="62"/>
      <c r="Y46" s="62"/>
      <c r="Z46" s="62"/>
      <c r="AA46" s="62"/>
      <c r="AB46" s="62"/>
      <c r="AC46" s="62"/>
      <c r="AD46" s="62"/>
      <c r="AE46" s="62"/>
      <c r="AF46" s="62"/>
      <c r="AG46" s="62"/>
      <c r="AH46" s="62"/>
      <c r="AI46" s="64" t="s">
        <v>33</v>
      </c>
      <c r="AJ46" s="62"/>
      <c r="AK46" s="62"/>
      <c r="AL46" s="62"/>
      <c r="AM46" s="349" t="str">
        <f>IF(E17="","",E17)</f>
        <v>CR Project s.r.o.</v>
      </c>
      <c r="AN46" s="349"/>
      <c r="AO46" s="349"/>
      <c r="AP46" s="349"/>
      <c r="AQ46" s="62"/>
      <c r="AR46" s="60"/>
      <c r="AS46" s="341" t="s">
        <v>54</v>
      </c>
      <c r="AT46" s="342"/>
      <c r="AU46" s="73"/>
      <c r="AV46" s="73"/>
      <c r="AW46" s="73"/>
      <c r="AX46" s="73"/>
      <c r="AY46" s="73"/>
      <c r="AZ46" s="73"/>
      <c r="BA46" s="73"/>
      <c r="BB46" s="73"/>
      <c r="BC46" s="73"/>
      <c r="BD46" s="74"/>
    </row>
    <row r="47" spans="2:56" s="1" customFormat="1" ht="15">
      <c r="B47" s="40"/>
      <c r="C47" s="64" t="s">
        <v>31</v>
      </c>
      <c r="D47" s="62"/>
      <c r="E47" s="62"/>
      <c r="F47" s="62"/>
      <c r="G47" s="62"/>
      <c r="H47" s="62"/>
      <c r="I47" s="62"/>
      <c r="J47" s="62"/>
      <c r="K47" s="62"/>
      <c r="L47" s="65" t="str">
        <f>IF(E14= "Vyplň údaj","",E14)</f>
        <v/>
      </c>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0"/>
      <c r="AS47" s="343"/>
      <c r="AT47" s="344"/>
      <c r="AU47" s="75"/>
      <c r="AV47" s="75"/>
      <c r="AW47" s="75"/>
      <c r="AX47" s="75"/>
      <c r="AY47" s="75"/>
      <c r="AZ47" s="75"/>
      <c r="BA47" s="75"/>
      <c r="BB47" s="75"/>
      <c r="BC47" s="75"/>
      <c r="BD47" s="76"/>
    </row>
    <row r="48" spans="2:56" s="1" customFormat="1" ht="10.9" customHeight="1">
      <c r="B48" s="40"/>
      <c r="C48" s="62"/>
      <c r="D48" s="62"/>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0"/>
      <c r="AS48" s="345"/>
      <c r="AT48" s="346"/>
      <c r="AU48" s="41"/>
      <c r="AV48" s="41"/>
      <c r="AW48" s="41"/>
      <c r="AX48" s="41"/>
      <c r="AY48" s="41"/>
      <c r="AZ48" s="41"/>
      <c r="BA48" s="41"/>
      <c r="BB48" s="41"/>
      <c r="BC48" s="41"/>
      <c r="BD48" s="77"/>
    </row>
    <row r="49" spans="1:91" s="1" customFormat="1" ht="29.25" customHeight="1">
      <c r="B49" s="40"/>
      <c r="C49" s="329" t="s">
        <v>55</v>
      </c>
      <c r="D49" s="330"/>
      <c r="E49" s="330"/>
      <c r="F49" s="330"/>
      <c r="G49" s="330"/>
      <c r="H49" s="78"/>
      <c r="I49" s="334" t="s">
        <v>56</v>
      </c>
      <c r="J49" s="330"/>
      <c r="K49" s="330"/>
      <c r="L49" s="330"/>
      <c r="M49" s="330"/>
      <c r="N49" s="330"/>
      <c r="O49" s="330"/>
      <c r="P49" s="330"/>
      <c r="Q49" s="330"/>
      <c r="R49" s="330"/>
      <c r="S49" s="330"/>
      <c r="T49" s="330"/>
      <c r="U49" s="330"/>
      <c r="V49" s="330"/>
      <c r="W49" s="330"/>
      <c r="X49" s="330"/>
      <c r="Y49" s="330"/>
      <c r="Z49" s="330"/>
      <c r="AA49" s="330"/>
      <c r="AB49" s="330"/>
      <c r="AC49" s="330"/>
      <c r="AD49" s="330"/>
      <c r="AE49" s="330"/>
      <c r="AF49" s="330"/>
      <c r="AG49" s="335" t="s">
        <v>57</v>
      </c>
      <c r="AH49" s="330"/>
      <c r="AI49" s="330"/>
      <c r="AJ49" s="330"/>
      <c r="AK49" s="330"/>
      <c r="AL49" s="330"/>
      <c r="AM49" s="330"/>
      <c r="AN49" s="334" t="s">
        <v>58</v>
      </c>
      <c r="AO49" s="330"/>
      <c r="AP49" s="330"/>
      <c r="AQ49" s="79" t="s">
        <v>59</v>
      </c>
      <c r="AR49" s="60"/>
      <c r="AS49" s="80" t="s">
        <v>60</v>
      </c>
      <c r="AT49" s="81" t="s">
        <v>61</v>
      </c>
      <c r="AU49" s="81" t="s">
        <v>62</v>
      </c>
      <c r="AV49" s="81" t="s">
        <v>63</v>
      </c>
      <c r="AW49" s="81" t="s">
        <v>64</v>
      </c>
      <c r="AX49" s="81" t="s">
        <v>65</v>
      </c>
      <c r="AY49" s="81" t="s">
        <v>66</v>
      </c>
      <c r="AZ49" s="81" t="s">
        <v>67</v>
      </c>
      <c r="BA49" s="81" t="s">
        <v>68</v>
      </c>
      <c r="BB49" s="81" t="s">
        <v>69</v>
      </c>
      <c r="BC49" s="81" t="s">
        <v>70</v>
      </c>
      <c r="BD49" s="82" t="s">
        <v>71</v>
      </c>
    </row>
    <row r="50" spans="1:91" s="1" customFormat="1" ht="10.9" customHeight="1">
      <c r="B50" s="40"/>
      <c r="C50" s="62"/>
      <c r="D50" s="62"/>
      <c r="E50" s="62"/>
      <c r="F50" s="62"/>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0"/>
      <c r="AS50" s="83"/>
      <c r="AT50" s="84"/>
      <c r="AU50" s="84"/>
      <c r="AV50" s="84"/>
      <c r="AW50" s="84"/>
      <c r="AX50" s="84"/>
      <c r="AY50" s="84"/>
      <c r="AZ50" s="84"/>
      <c r="BA50" s="84"/>
      <c r="BB50" s="84"/>
      <c r="BC50" s="84"/>
      <c r="BD50" s="85"/>
    </row>
    <row r="51" spans="1:91" s="4" customFormat="1" ht="32.450000000000003" customHeight="1">
      <c r="B51" s="67"/>
      <c r="C51" s="86" t="s">
        <v>72</v>
      </c>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350">
        <f>ROUND(SUM(AG52:AG53),2)</f>
        <v>0</v>
      </c>
      <c r="AH51" s="350"/>
      <c r="AI51" s="350"/>
      <c r="AJ51" s="350"/>
      <c r="AK51" s="350"/>
      <c r="AL51" s="350"/>
      <c r="AM51" s="350"/>
      <c r="AN51" s="351">
        <f>SUM(AG51,AT51)</f>
        <v>0</v>
      </c>
      <c r="AO51" s="351"/>
      <c r="AP51" s="351"/>
      <c r="AQ51" s="88" t="s">
        <v>21</v>
      </c>
      <c r="AR51" s="70"/>
      <c r="AS51" s="89">
        <f>ROUND(SUM(AS52:AS53),2)</f>
        <v>0</v>
      </c>
      <c r="AT51" s="90">
        <f>ROUND(SUM(AV51:AW51),2)</f>
        <v>0</v>
      </c>
      <c r="AU51" s="91">
        <f>ROUND(SUM(AU52:AU53),5)</f>
        <v>0</v>
      </c>
      <c r="AV51" s="90">
        <f>ROUND(AZ51*L26,2)</f>
        <v>0</v>
      </c>
      <c r="AW51" s="90">
        <f>ROUND(BA51*L27,2)</f>
        <v>0</v>
      </c>
      <c r="AX51" s="90">
        <f>ROUND(BB51*L26,2)</f>
        <v>0</v>
      </c>
      <c r="AY51" s="90">
        <f>ROUND(BC51*L27,2)</f>
        <v>0</v>
      </c>
      <c r="AZ51" s="90">
        <f>ROUND(SUM(AZ52:AZ53),2)</f>
        <v>0</v>
      </c>
      <c r="BA51" s="90">
        <f>ROUND(SUM(BA52:BA53),2)</f>
        <v>0</v>
      </c>
      <c r="BB51" s="90">
        <f>ROUND(SUM(BB52:BB53),2)</f>
        <v>0</v>
      </c>
      <c r="BC51" s="90">
        <f>ROUND(SUM(BC52:BC53),2)</f>
        <v>0</v>
      </c>
      <c r="BD51" s="92">
        <f>ROUND(SUM(BD52:BD53),2)</f>
        <v>0</v>
      </c>
      <c r="BS51" s="93" t="s">
        <v>73</v>
      </c>
      <c r="BT51" s="93" t="s">
        <v>74</v>
      </c>
      <c r="BU51" s="94" t="s">
        <v>75</v>
      </c>
      <c r="BV51" s="93" t="s">
        <v>76</v>
      </c>
      <c r="BW51" s="93" t="s">
        <v>7</v>
      </c>
      <c r="BX51" s="93" t="s">
        <v>77</v>
      </c>
      <c r="CL51" s="93" t="s">
        <v>21</v>
      </c>
    </row>
    <row r="52" spans="1:91" s="5" customFormat="1" ht="31.5" customHeight="1">
      <c r="A52" s="95" t="s">
        <v>78</v>
      </c>
      <c r="B52" s="96"/>
      <c r="C52" s="97"/>
      <c r="D52" s="328" t="s">
        <v>79</v>
      </c>
      <c r="E52" s="328"/>
      <c r="F52" s="328"/>
      <c r="G52" s="328"/>
      <c r="H52" s="328"/>
      <c r="I52" s="98"/>
      <c r="J52" s="328" t="s">
        <v>80</v>
      </c>
      <c r="K52" s="328"/>
      <c r="L52" s="328"/>
      <c r="M52" s="328"/>
      <c r="N52" s="328"/>
      <c r="O52" s="328"/>
      <c r="P52" s="328"/>
      <c r="Q52" s="328"/>
      <c r="R52" s="328"/>
      <c r="S52" s="328"/>
      <c r="T52" s="328"/>
      <c r="U52" s="328"/>
      <c r="V52" s="328"/>
      <c r="W52" s="328"/>
      <c r="X52" s="328"/>
      <c r="Y52" s="328"/>
      <c r="Z52" s="328"/>
      <c r="AA52" s="328"/>
      <c r="AB52" s="328"/>
      <c r="AC52" s="328"/>
      <c r="AD52" s="328"/>
      <c r="AE52" s="328"/>
      <c r="AF52" s="328"/>
      <c r="AG52" s="347">
        <f>'SO.101 - SO.101 - Komunik...'!J27</f>
        <v>0</v>
      </c>
      <c r="AH52" s="348"/>
      <c r="AI52" s="348"/>
      <c r="AJ52" s="348"/>
      <c r="AK52" s="348"/>
      <c r="AL52" s="348"/>
      <c r="AM52" s="348"/>
      <c r="AN52" s="347">
        <f>SUM(AG52,AT52)</f>
        <v>0</v>
      </c>
      <c r="AO52" s="348"/>
      <c r="AP52" s="348"/>
      <c r="AQ52" s="99" t="s">
        <v>81</v>
      </c>
      <c r="AR52" s="100"/>
      <c r="AS52" s="101">
        <v>0</v>
      </c>
      <c r="AT52" s="102">
        <f>ROUND(SUM(AV52:AW52),2)</f>
        <v>0</v>
      </c>
      <c r="AU52" s="103">
        <f>'SO.101 - SO.101 - Komunik...'!P100</f>
        <v>0</v>
      </c>
      <c r="AV52" s="102">
        <f>'SO.101 - SO.101 - Komunik...'!J30</f>
        <v>0</v>
      </c>
      <c r="AW52" s="102">
        <f>'SO.101 - SO.101 - Komunik...'!J31</f>
        <v>0</v>
      </c>
      <c r="AX52" s="102">
        <f>'SO.101 - SO.101 - Komunik...'!J32</f>
        <v>0</v>
      </c>
      <c r="AY52" s="102">
        <f>'SO.101 - SO.101 - Komunik...'!J33</f>
        <v>0</v>
      </c>
      <c r="AZ52" s="102">
        <f>'SO.101 - SO.101 - Komunik...'!F30</f>
        <v>0</v>
      </c>
      <c r="BA52" s="102">
        <f>'SO.101 - SO.101 - Komunik...'!F31</f>
        <v>0</v>
      </c>
      <c r="BB52" s="102">
        <f>'SO.101 - SO.101 - Komunik...'!F32</f>
        <v>0</v>
      </c>
      <c r="BC52" s="102">
        <f>'SO.101 - SO.101 - Komunik...'!F33</f>
        <v>0</v>
      </c>
      <c r="BD52" s="104">
        <f>'SO.101 - SO.101 - Komunik...'!F34</f>
        <v>0</v>
      </c>
      <c r="BT52" s="105" t="s">
        <v>82</v>
      </c>
      <c r="BV52" s="105" t="s">
        <v>76</v>
      </c>
      <c r="BW52" s="105" t="s">
        <v>83</v>
      </c>
      <c r="BX52" s="105" t="s">
        <v>7</v>
      </c>
      <c r="CL52" s="105" t="s">
        <v>21</v>
      </c>
      <c r="CM52" s="105" t="s">
        <v>84</v>
      </c>
    </row>
    <row r="53" spans="1:91" s="5" customFormat="1" ht="16.5" customHeight="1">
      <c r="A53" s="95" t="s">
        <v>78</v>
      </c>
      <c r="B53" s="96"/>
      <c r="C53" s="97"/>
      <c r="D53" s="328" t="s">
        <v>85</v>
      </c>
      <c r="E53" s="328"/>
      <c r="F53" s="328"/>
      <c r="G53" s="328"/>
      <c r="H53" s="328"/>
      <c r="I53" s="98"/>
      <c r="J53" s="328" t="s">
        <v>86</v>
      </c>
      <c r="K53" s="328"/>
      <c r="L53" s="328"/>
      <c r="M53" s="328"/>
      <c r="N53" s="328"/>
      <c r="O53" s="328"/>
      <c r="P53" s="328"/>
      <c r="Q53" s="328"/>
      <c r="R53" s="328"/>
      <c r="S53" s="328"/>
      <c r="T53" s="328"/>
      <c r="U53" s="328"/>
      <c r="V53" s="328"/>
      <c r="W53" s="328"/>
      <c r="X53" s="328"/>
      <c r="Y53" s="328"/>
      <c r="Z53" s="328"/>
      <c r="AA53" s="328"/>
      <c r="AB53" s="328"/>
      <c r="AC53" s="328"/>
      <c r="AD53" s="328"/>
      <c r="AE53" s="328"/>
      <c r="AF53" s="328"/>
      <c r="AG53" s="347">
        <f>'VoN - Vedlejší a ostatní ...'!J27</f>
        <v>0</v>
      </c>
      <c r="AH53" s="348"/>
      <c r="AI53" s="348"/>
      <c r="AJ53" s="348"/>
      <c r="AK53" s="348"/>
      <c r="AL53" s="348"/>
      <c r="AM53" s="348"/>
      <c r="AN53" s="347">
        <f>SUM(AG53,AT53)</f>
        <v>0</v>
      </c>
      <c r="AO53" s="348"/>
      <c r="AP53" s="348"/>
      <c r="AQ53" s="99" t="s">
        <v>87</v>
      </c>
      <c r="AR53" s="100"/>
      <c r="AS53" s="106">
        <v>0</v>
      </c>
      <c r="AT53" s="107">
        <f>ROUND(SUM(AV53:AW53),2)</f>
        <v>0</v>
      </c>
      <c r="AU53" s="108">
        <f>'VoN - Vedlejší a ostatní ...'!P79</f>
        <v>0</v>
      </c>
      <c r="AV53" s="107">
        <f>'VoN - Vedlejší a ostatní ...'!J30</f>
        <v>0</v>
      </c>
      <c r="AW53" s="107">
        <f>'VoN - Vedlejší a ostatní ...'!J31</f>
        <v>0</v>
      </c>
      <c r="AX53" s="107">
        <f>'VoN - Vedlejší a ostatní ...'!J32</f>
        <v>0</v>
      </c>
      <c r="AY53" s="107">
        <f>'VoN - Vedlejší a ostatní ...'!J33</f>
        <v>0</v>
      </c>
      <c r="AZ53" s="107">
        <f>'VoN - Vedlejší a ostatní ...'!F30</f>
        <v>0</v>
      </c>
      <c r="BA53" s="107">
        <f>'VoN - Vedlejší a ostatní ...'!F31</f>
        <v>0</v>
      </c>
      <c r="BB53" s="107">
        <f>'VoN - Vedlejší a ostatní ...'!F32</f>
        <v>0</v>
      </c>
      <c r="BC53" s="107">
        <f>'VoN - Vedlejší a ostatní ...'!F33</f>
        <v>0</v>
      </c>
      <c r="BD53" s="109">
        <f>'VoN - Vedlejší a ostatní ...'!F34</f>
        <v>0</v>
      </c>
      <c r="BT53" s="105" t="s">
        <v>82</v>
      </c>
      <c r="BV53" s="105" t="s">
        <v>76</v>
      </c>
      <c r="BW53" s="105" t="s">
        <v>88</v>
      </c>
      <c r="BX53" s="105" t="s">
        <v>7</v>
      </c>
      <c r="CL53" s="105" t="s">
        <v>21</v>
      </c>
      <c r="CM53" s="105" t="s">
        <v>84</v>
      </c>
    </row>
    <row r="54" spans="1:91" s="1" customFormat="1" ht="30" customHeight="1">
      <c r="B54" s="40"/>
      <c r="C54" s="62"/>
      <c r="D54" s="62"/>
      <c r="E54" s="62"/>
      <c r="F54" s="62"/>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c r="AQ54" s="62"/>
      <c r="AR54" s="60"/>
    </row>
    <row r="55" spans="1:91" s="1" customFormat="1" ht="6.95" customHeight="1">
      <c r="B55" s="55"/>
      <c r="C55" s="56"/>
      <c r="D55" s="56"/>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6"/>
      <c r="AO55" s="56"/>
      <c r="AP55" s="56"/>
      <c r="AQ55" s="56"/>
      <c r="AR55" s="60"/>
    </row>
  </sheetData>
  <sheetProtection algorithmName="SHA-512" hashValue="/0pf1eRLqh3sz6qRsqsHFQEMZOvZ0x87U08u0ez9GOoz2sqZmffJSRpq7PcYOIg8fKhtuKiS82KjifLvzK9tZQ==" saltValue="0x0PgN/fzKGuTyBnabL5nFD7OUE/AanLAXjISHgtGZeGSYVezCIl7J9yE7OlehyKGCmNKJX9fA2/0L2hob5tVg==" spinCount="100000" sheet="1" objects="1" scenarios="1" formatColumns="0" formatRows="0"/>
  <mergeCells count="45">
    <mergeCell ref="BE5:BE32"/>
    <mergeCell ref="W30:AE30"/>
    <mergeCell ref="X32:AB32"/>
    <mergeCell ref="AK32:AO32"/>
    <mergeCell ref="AR2:BE2"/>
    <mergeCell ref="K5:AO5"/>
    <mergeCell ref="W28:AE28"/>
    <mergeCell ref="AK28:AO28"/>
    <mergeCell ref="L29:O29"/>
    <mergeCell ref="L28:O28"/>
    <mergeCell ref="E14:AJ14"/>
    <mergeCell ref="E20:AN20"/>
    <mergeCell ref="AK23:AO23"/>
    <mergeCell ref="L25:O25"/>
    <mergeCell ref="W25:AE25"/>
    <mergeCell ref="AK25:AO25"/>
    <mergeCell ref="AS46:AT48"/>
    <mergeCell ref="AN53:AP53"/>
    <mergeCell ref="AN52:AP52"/>
    <mergeCell ref="AM46:AP46"/>
    <mergeCell ref="AN49:AP49"/>
    <mergeCell ref="AG52:AM52"/>
    <mergeCell ref="AG53:AM53"/>
    <mergeCell ref="AG51:AM51"/>
    <mergeCell ref="AN51:AP51"/>
    <mergeCell ref="L30:O30"/>
    <mergeCell ref="AK30:AO30"/>
    <mergeCell ref="K6:AO6"/>
    <mergeCell ref="J52:AF52"/>
    <mergeCell ref="W29:AE29"/>
    <mergeCell ref="AK29:AO29"/>
    <mergeCell ref="L26:O26"/>
    <mergeCell ref="W26:AE26"/>
    <mergeCell ref="AK26:AO26"/>
    <mergeCell ref="L27:O27"/>
    <mergeCell ref="W27:AE27"/>
    <mergeCell ref="AK27:AO27"/>
    <mergeCell ref="D52:H52"/>
    <mergeCell ref="D53:H53"/>
    <mergeCell ref="J53:AF53"/>
    <mergeCell ref="C49:G49"/>
    <mergeCell ref="L42:AO42"/>
    <mergeCell ref="AM44:AN44"/>
    <mergeCell ref="I49:AF49"/>
    <mergeCell ref="AG49:AM49"/>
  </mergeCells>
  <hyperlinks>
    <hyperlink ref="K1:S1" location="C2" display="1) Rekapitulace stavby"/>
    <hyperlink ref="W1:AI1" location="C51" display="2) Rekapitulace objektů stavby a soupisů prací"/>
    <hyperlink ref="A52" location="'SO.101 - SO.101 - Komunik...'!C2" display="/"/>
    <hyperlink ref="A53" location="'VoN - Vedlejší a ostatní ...'!C2" display="/"/>
  </hyperlinks>
  <pageMargins left="0.59055118110236227" right="0.59055118110236227" top="0.59055118110236227" bottom="0.59055118110236227" header="0" footer="0"/>
  <pageSetup paperSize="9" scale="68" fitToHeight="0" orientation="portrait"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02"/>
  <sheetViews>
    <sheetView showGridLines="0" tabSelected="1" workbookViewId="0">
      <pane ySplit="1" topLeftCell="A95" activePane="bottomLeft" state="frozen"/>
      <selection pane="bottomLeft" activeCell="I105" sqref="I105"/>
    </sheetView>
  </sheetViews>
  <sheetFormatPr defaultRowHeight="13.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10"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0"/>
      <c r="B1" s="111"/>
      <c r="C1" s="111"/>
      <c r="D1" s="112" t="s">
        <v>1</v>
      </c>
      <c r="E1" s="111"/>
      <c r="F1" s="113" t="s">
        <v>89</v>
      </c>
      <c r="G1" s="370" t="s">
        <v>90</v>
      </c>
      <c r="H1" s="370"/>
      <c r="I1" s="114"/>
      <c r="J1" s="113" t="s">
        <v>91</v>
      </c>
      <c r="K1" s="112" t="s">
        <v>92</v>
      </c>
      <c r="L1" s="113" t="s">
        <v>93</v>
      </c>
      <c r="M1" s="113"/>
      <c r="N1" s="113"/>
      <c r="O1" s="113"/>
      <c r="P1" s="113"/>
      <c r="Q1" s="113"/>
      <c r="R1" s="113"/>
      <c r="S1" s="113"/>
      <c r="T1" s="113"/>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36.950000000000003" customHeight="1">
      <c r="L2" s="358"/>
      <c r="M2" s="358"/>
      <c r="N2" s="358"/>
      <c r="O2" s="358"/>
      <c r="P2" s="358"/>
      <c r="Q2" s="358"/>
      <c r="R2" s="358"/>
      <c r="S2" s="358"/>
      <c r="T2" s="358"/>
      <c r="U2" s="358"/>
      <c r="V2" s="358"/>
      <c r="AT2" s="23" t="s">
        <v>83</v>
      </c>
    </row>
    <row r="3" spans="1:70" ht="6.95" customHeight="1">
      <c r="B3" s="24"/>
      <c r="C3" s="25"/>
      <c r="D3" s="25"/>
      <c r="E3" s="25"/>
      <c r="F3" s="25"/>
      <c r="G3" s="25"/>
      <c r="H3" s="25"/>
      <c r="I3" s="115"/>
      <c r="J3" s="25"/>
      <c r="K3" s="26"/>
      <c r="AT3" s="23" t="s">
        <v>84</v>
      </c>
    </row>
    <row r="4" spans="1:70" ht="36.950000000000003" customHeight="1">
      <c r="B4" s="27"/>
      <c r="C4" s="28"/>
      <c r="D4" s="29" t="s">
        <v>94</v>
      </c>
      <c r="E4" s="28"/>
      <c r="F4" s="28"/>
      <c r="G4" s="28"/>
      <c r="H4" s="28"/>
      <c r="I4" s="116"/>
      <c r="J4" s="28"/>
      <c r="K4" s="30"/>
      <c r="M4" s="31" t="s">
        <v>12</v>
      </c>
      <c r="AT4" s="23" t="s">
        <v>6</v>
      </c>
    </row>
    <row r="5" spans="1:70" ht="6.95" customHeight="1">
      <c r="B5" s="27"/>
      <c r="C5" s="28"/>
      <c r="D5" s="28"/>
      <c r="E5" s="28"/>
      <c r="F5" s="28"/>
      <c r="G5" s="28"/>
      <c r="H5" s="28"/>
      <c r="I5" s="116"/>
      <c r="J5" s="28"/>
      <c r="K5" s="30"/>
    </row>
    <row r="6" spans="1:70" ht="15">
      <c r="B6" s="27"/>
      <c r="C6" s="28"/>
      <c r="D6" s="36" t="s">
        <v>18</v>
      </c>
      <c r="E6" s="28"/>
      <c r="F6" s="28"/>
      <c r="G6" s="28"/>
      <c r="H6" s="28"/>
      <c r="I6" s="116"/>
      <c r="J6" s="28"/>
      <c r="K6" s="30"/>
    </row>
    <row r="7" spans="1:70" ht="16.5" customHeight="1">
      <c r="B7" s="27"/>
      <c r="C7" s="28"/>
      <c r="D7" s="28"/>
      <c r="E7" s="371" t="str">
        <f>'Rekapitulace stavby'!K6</f>
        <v>Místní komunikace na p.č. 46/30, 13, 12, 9, Nová Telib</v>
      </c>
      <c r="F7" s="372"/>
      <c r="G7" s="372"/>
      <c r="H7" s="372"/>
      <c r="I7" s="116"/>
      <c r="J7" s="28"/>
      <c r="K7" s="30"/>
    </row>
    <row r="8" spans="1:70" s="1" customFormat="1" ht="15">
      <c r="B8" s="40"/>
      <c r="C8" s="41"/>
      <c r="D8" s="36" t="s">
        <v>95</v>
      </c>
      <c r="E8" s="41"/>
      <c r="F8" s="41"/>
      <c r="G8" s="41"/>
      <c r="H8" s="41"/>
      <c r="I8" s="117"/>
      <c r="J8" s="41"/>
      <c r="K8" s="44"/>
    </row>
    <row r="9" spans="1:70" s="1" customFormat="1" ht="36.950000000000003" customHeight="1">
      <c r="B9" s="40"/>
      <c r="C9" s="41"/>
      <c r="D9" s="41"/>
      <c r="E9" s="373" t="s">
        <v>96</v>
      </c>
      <c r="F9" s="374"/>
      <c r="G9" s="374"/>
      <c r="H9" s="374"/>
      <c r="I9" s="117"/>
      <c r="J9" s="41"/>
      <c r="K9" s="44"/>
    </row>
    <row r="10" spans="1:70" s="1" customFormat="1">
      <c r="B10" s="40"/>
      <c r="C10" s="41"/>
      <c r="D10" s="41"/>
      <c r="E10" s="41"/>
      <c r="F10" s="41"/>
      <c r="G10" s="41"/>
      <c r="H10" s="41"/>
      <c r="I10" s="117"/>
      <c r="J10" s="41"/>
      <c r="K10" s="44"/>
    </row>
    <row r="11" spans="1:70" s="1" customFormat="1" ht="14.45" customHeight="1">
      <c r="B11" s="40"/>
      <c r="C11" s="41"/>
      <c r="D11" s="36" t="s">
        <v>20</v>
      </c>
      <c r="E11" s="41"/>
      <c r="F11" s="34" t="s">
        <v>21</v>
      </c>
      <c r="G11" s="41"/>
      <c r="H11" s="41"/>
      <c r="I11" s="118" t="s">
        <v>22</v>
      </c>
      <c r="J11" s="34" t="s">
        <v>21</v>
      </c>
      <c r="K11" s="44"/>
    </row>
    <row r="12" spans="1:70" s="1" customFormat="1" ht="14.45" customHeight="1">
      <c r="B12" s="40"/>
      <c r="C12" s="41"/>
      <c r="D12" s="36" t="s">
        <v>23</v>
      </c>
      <c r="E12" s="41"/>
      <c r="F12" s="34" t="s">
        <v>24</v>
      </c>
      <c r="G12" s="41"/>
      <c r="H12" s="41"/>
      <c r="I12" s="118" t="s">
        <v>25</v>
      </c>
      <c r="J12" s="119" t="str">
        <f>'Rekapitulace stavby'!AN8</f>
        <v>26. 11. 2018</v>
      </c>
      <c r="K12" s="44"/>
    </row>
    <row r="13" spans="1:70" s="1" customFormat="1" ht="10.9" customHeight="1">
      <c r="B13" s="40"/>
      <c r="C13" s="41"/>
      <c r="D13" s="41"/>
      <c r="E13" s="41"/>
      <c r="F13" s="41"/>
      <c r="G13" s="41"/>
      <c r="H13" s="41"/>
      <c r="I13" s="117"/>
      <c r="J13" s="41"/>
      <c r="K13" s="44"/>
    </row>
    <row r="14" spans="1:70" s="1" customFormat="1" ht="14.45" customHeight="1">
      <c r="B14" s="40"/>
      <c r="C14" s="41"/>
      <c r="D14" s="36" t="s">
        <v>27</v>
      </c>
      <c r="E14" s="41"/>
      <c r="F14" s="41"/>
      <c r="G14" s="41"/>
      <c r="H14" s="41"/>
      <c r="I14" s="118" t="s">
        <v>28</v>
      </c>
      <c r="J14" s="34" t="s">
        <v>21</v>
      </c>
      <c r="K14" s="44"/>
    </row>
    <row r="15" spans="1:70" s="1" customFormat="1" ht="18" customHeight="1">
      <c r="B15" s="40"/>
      <c r="C15" s="41"/>
      <c r="D15" s="41"/>
      <c r="E15" s="34" t="s">
        <v>29</v>
      </c>
      <c r="F15" s="41"/>
      <c r="G15" s="41"/>
      <c r="H15" s="41"/>
      <c r="I15" s="118" t="s">
        <v>30</v>
      </c>
      <c r="J15" s="34" t="s">
        <v>21</v>
      </c>
      <c r="K15" s="44"/>
    </row>
    <row r="16" spans="1:70" s="1" customFormat="1" ht="6.95" customHeight="1">
      <c r="B16" s="40"/>
      <c r="C16" s="41"/>
      <c r="D16" s="41"/>
      <c r="E16" s="41"/>
      <c r="F16" s="41"/>
      <c r="G16" s="41"/>
      <c r="H16" s="41"/>
      <c r="I16" s="117"/>
      <c r="J16" s="41"/>
      <c r="K16" s="44"/>
    </row>
    <row r="17" spans="2:11" s="1" customFormat="1" ht="14.45" customHeight="1">
      <c r="B17" s="40"/>
      <c r="C17" s="41"/>
      <c r="D17" s="36" t="s">
        <v>31</v>
      </c>
      <c r="E17" s="41"/>
      <c r="F17" s="41"/>
      <c r="G17" s="41"/>
      <c r="H17" s="41"/>
      <c r="I17" s="118" t="s">
        <v>28</v>
      </c>
      <c r="J17" s="34" t="str">
        <f>IF('Rekapitulace stavby'!AN13="Vyplň údaj","",IF('Rekapitulace stavby'!AN13="","",'Rekapitulace stavby'!AN13))</f>
        <v/>
      </c>
      <c r="K17" s="44"/>
    </row>
    <row r="18" spans="2:11" s="1" customFormat="1" ht="18" customHeight="1">
      <c r="B18" s="40"/>
      <c r="C18" s="41"/>
      <c r="D18" s="41"/>
      <c r="E18" s="34" t="str">
        <f>IF('Rekapitulace stavby'!E14="Vyplň údaj","",IF('Rekapitulace stavby'!E14="","",'Rekapitulace stavby'!E14))</f>
        <v/>
      </c>
      <c r="F18" s="41"/>
      <c r="G18" s="41"/>
      <c r="H18" s="41"/>
      <c r="I18" s="118" t="s">
        <v>30</v>
      </c>
      <c r="J18" s="34" t="str">
        <f>IF('Rekapitulace stavby'!AN14="Vyplň údaj","",IF('Rekapitulace stavby'!AN14="","",'Rekapitulace stavby'!AN14))</f>
        <v/>
      </c>
      <c r="K18" s="44"/>
    </row>
    <row r="19" spans="2:11" s="1" customFormat="1" ht="6.95" customHeight="1">
      <c r="B19" s="40"/>
      <c r="C19" s="41"/>
      <c r="D19" s="41"/>
      <c r="E19" s="41"/>
      <c r="F19" s="41"/>
      <c r="G19" s="41"/>
      <c r="H19" s="41"/>
      <c r="I19" s="117"/>
      <c r="J19" s="41"/>
      <c r="K19" s="44"/>
    </row>
    <row r="20" spans="2:11" s="1" customFormat="1" ht="14.45" customHeight="1">
      <c r="B20" s="40"/>
      <c r="C20" s="41"/>
      <c r="D20" s="36" t="s">
        <v>33</v>
      </c>
      <c r="E20" s="41"/>
      <c r="F20" s="41"/>
      <c r="G20" s="41"/>
      <c r="H20" s="41"/>
      <c r="I20" s="118" t="s">
        <v>28</v>
      </c>
      <c r="J20" s="34" t="s">
        <v>34</v>
      </c>
      <c r="K20" s="44"/>
    </row>
    <row r="21" spans="2:11" s="1" customFormat="1" ht="18" customHeight="1">
      <c r="B21" s="40"/>
      <c r="C21" s="41"/>
      <c r="D21" s="41"/>
      <c r="E21" s="34" t="s">
        <v>35</v>
      </c>
      <c r="F21" s="41"/>
      <c r="G21" s="41"/>
      <c r="H21" s="41"/>
      <c r="I21" s="118" t="s">
        <v>30</v>
      </c>
      <c r="J21" s="34" t="s">
        <v>36</v>
      </c>
      <c r="K21" s="44"/>
    </row>
    <row r="22" spans="2:11" s="1" customFormat="1" ht="6.95" customHeight="1">
      <c r="B22" s="40"/>
      <c r="C22" s="41"/>
      <c r="D22" s="41"/>
      <c r="E22" s="41"/>
      <c r="F22" s="41"/>
      <c r="G22" s="41"/>
      <c r="H22" s="41"/>
      <c r="I22" s="117"/>
      <c r="J22" s="41"/>
      <c r="K22" s="44"/>
    </row>
    <row r="23" spans="2:11" s="1" customFormat="1" ht="14.45" customHeight="1">
      <c r="B23" s="40"/>
      <c r="C23" s="41"/>
      <c r="D23" s="36" t="s">
        <v>38</v>
      </c>
      <c r="E23" s="41"/>
      <c r="F23" s="41"/>
      <c r="G23" s="41"/>
      <c r="H23" s="41"/>
      <c r="I23" s="117"/>
      <c r="J23" s="41"/>
      <c r="K23" s="44"/>
    </row>
    <row r="24" spans="2:11" s="6" customFormat="1" ht="228" customHeight="1">
      <c r="B24" s="120"/>
      <c r="C24" s="121"/>
      <c r="D24" s="121"/>
      <c r="E24" s="362" t="s">
        <v>97</v>
      </c>
      <c r="F24" s="362"/>
      <c r="G24" s="362"/>
      <c r="H24" s="362"/>
      <c r="I24" s="122"/>
      <c r="J24" s="121"/>
      <c r="K24" s="123"/>
    </row>
    <row r="25" spans="2:11" s="1" customFormat="1" ht="6.95" customHeight="1">
      <c r="B25" s="40"/>
      <c r="C25" s="41"/>
      <c r="D25" s="41"/>
      <c r="E25" s="41"/>
      <c r="F25" s="41"/>
      <c r="G25" s="41"/>
      <c r="H25" s="41"/>
      <c r="I25" s="117"/>
      <c r="J25" s="41"/>
      <c r="K25" s="44"/>
    </row>
    <row r="26" spans="2:11" s="1" customFormat="1" ht="6.95" customHeight="1">
      <c r="B26" s="40"/>
      <c r="C26" s="41"/>
      <c r="D26" s="84"/>
      <c r="E26" s="84"/>
      <c r="F26" s="84"/>
      <c r="G26" s="84"/>
      <c r="H26" s="84"/>
      <c r="I26" s="124"/>
      <c r="J26" s="84"/>
      <c r="K26" s="125"/>
    </row>
    <row r="27" spans="2:11" s="1" customFormat="1" ht="25.35" customHeight="1">
      <c r="B27" s="40"/>
      <c r="C27" s="41"/>
      <c r="D27" s="126" t="s">
        <v>40</v>
      </c>
      <c r="E27" s="41"/>
      <c r="F27" s="41"/>
      <c r="G27" s="41"/>
      <c r="H27" s="41"/>
      <c r="I27" s="117"/>
      <c r="J27" s="127">
        <f>ROUND(J100,2)</f>
        <v>0</v>
      </c>
      <c r="K27" s="44"/>
    </row>
    <row r="28" spans="2:11" s="1" customFormat="1" ht="6.95" customHeight="1">
      <c r="B28" s="40"/>
      <c r="C28" s="41"/>
      <c r="D28" s="84"/>
      <c r="E28" s="84"/>
      <c r="F28" s="84"/>
      <c r="G28" s="84"/>
      <c r="H28" s="84"/>
      <c r="I28" s="124"/>
      <c r="J28" s="84"/>
      <c r="K28" s="125"/>
    </row>
    <row r="29" spans="2:11" s="1" customFormat="1" ht="14.45" customHeight="1">
      <c r="B29" s="40"/>
      <c r="C29" s="41"/>
      <c r="D29" s="41"/>
      <c r="E29" s="41"/>
      <c r="F29" s="45" t="s">
        <v>42</v>
      </c>
      <c r="G29" s="41"/>
      <c r="H29" s="41"/>
      <c r="I29" s="128" t="s">
        <v>41</v>
      </c>
      <c r="J29" s="45" t="s">
        <v>43</v>
      </c>
      <c r="K29" s="44"/>
    </row>
    <row r="30" spans="2:11" s="1" customFormat="1" ht="14.45" customHeight="1">
      <c r="B30" s="40"/>
      <c r="C30" s="41"/>
      <c r="D30" s="48" t="s">
        <v>44</v>
      </c>
      <c r="E30" s="48" t="s">
        <v>45</v>
      </c>
      <c r="F30" s="129">
        <f>ROUND(SUM(BE100:BE301), 2)</f>
        <v>0</v>
      </c>
      <c r="G30" s="41"/>
      <c r="H30" s="41"/>
      <c r="I30" s="130">
        <v>0.21</v>
      </c>
      <c r="J30" s="129">
        <f>ROUND(ROUND((SUM(BE100:BE301)), 2)*I30, 2)</f>
        <v>0</v>
      </c>
      <c r="K30" s="44"/>
    </row>
    <row r="31" spans="2:11" s="1" customFormat="1" ht="14.45" customHeight="1">
      <c r="B31" s="40"/>
      <c r="C31" s="41"/>
      <c r="D31" s="41"/>
      <c r="E31" s="48" t="s">
        <v>46</v>
      </c>
      <c r="F31" s="129">
        <f>ROUND(SUM(BF100:BF301), 2)</f>
        <v>0</v>
      </c>
      <c r="G31" s="41"/>
      <c r="H31" s="41"/>
      <c r="I31" s="130">
        <v>0.15</v>
      </c>
      <c r="J31" s="129">
        <f>ROUND(ROUND((SUM(BF100:BF301)), 2)*I31, 2)</f>
        <v>0</v>
      </c>
      <c r="K31" s="44"/>
    </row>
    <row r="32" spans="2:11" s="1" customFormat="1" ht="14.45" hidden="1" customHeight="1">
      <c r="B32" s="40"/>
      <c r="C32" s="41"/>
      <c r="D32" s="41"/>
      <c r="E32" s="48" t="s">
        <v>47</v>
      </c>
      <c r="F32" s="129">
        <f>ROUND(SUM(BG100:BG301), 2)</f>
        <v>0</v>
      </c>
      <c r="G32" s="41"/>
      <c r="H32" s="41"/>
      <c r="I32" s="130">
        <v>0.21</v>
      </c>
      <c r="J32" s="129">
        <v>0</v>
      </c>
      <c r="K32" s="44"/>
    </row>
    <row r="33" spans="2:11" s="1" customFormat="1" ht="14.45" hidden="1" customHeight="1">
      <c r="B33" s="40"/>
      <c r="C33" s="41"/>
      <c r="D33" s="41"/>
      <c r="E33" s="48" t="s">
        <v>48</v>
      </c>
      <c r="F33" s="129">
        <f>ROUND(SUM(BH100:BH301), 2)</f>
        <v>0</v>
      </c>
      <c r="G33" s="41"/>
      <c r="H33" s="41"/>
      <c r="I33" s="130">
        <v>0.15</v>
      </c>
      <c r="J33" s="129">
        <v>0</v>
      </c>
      <c r="K33" s="44"/>
    </row>
    <row r="34" spans="2:11" s="1" customFormat="1" ht="14.45" hidden="1" customHeight="1">
      <c r="B34" s="40"/>
      <c r="C34" s="41"/>
      <c r="D34" s="41"/>
      <c r="E34" s="48" t="s">
        <v>49</v>
      </c>
      <c r="F34" s="129">
        <f>ROUND(SUM(BI100:BI301), 2)</f>
        <v>0</v>
      </c>
      <c r="G34" s="41"/>
      <c r="H34" s="41"/>
      <c r="I34" s="130">
        <v>0</v>
      </c>
      <c r="J34" s="129">
        <v>0</v>
      </c>
      <c r="K34" s="44"/>
    </row>
    <row r="35" spans="2:11" s="1" customFormat="1" ht="6.95" customHeight="1">
      <c r="B35" s="40"/>
      <c r="C35" s="41"/>
      <c r="D35" s="41"/>
      <c r="E35" s="41"/>
      <c r="F35" s="41"/>
      <c r="G35" s="41"/>
      <c r="H35" s="41"/>
      <c r="I35" s="117"/>
      <c r="J35" s="41"/>
      <c r="K35" s="44"/>
    </row>
    <row r="36" spans="2:11" s="1" customFormat="1" ht="25.35" customHeight="1">
      <c r="B36" s="40"/>
      <c r="C36" s="131"/>
      <c r="D36" s="132" t="s">
        <v>50</v>
      </c>
      <c r="E36" s="78"/>
      <c r="F36" s="78"/>
      <c r="G36" s="133" t="s">
        <v>51</v>
      </c>
      <c r="H36" s="134" t="s">
        <v>52</v>
      </c>
      <c r="I36" s="135"/>
      <c r="J36" s="136">
        <f>SUM(J27:J34)</f>
        <v>0</v>
      </c>
      <c r="K36" s="137"/>
    </row>
    <row r="37" spans="2:11" s="1" customFormat="1" ht="14.45" customHeight="1">
      <c r="B37" s="55"/>
      <c r="C37" s="56"/>
      <c r="D37" s="56"/>
      <c r="E37" s="56"/>
      <c r="F37" s="56"/>
      <c r="G37" s="56"/>
      <c r="H37" s="56"/>
      <c r="I37" s="138"/>
      <c r="J37" s="56"/>
      <c r="K37" s="57"/>
    </row>
    <row r="41" spans="2:11" s="1" customFormat="1" ht="6.95" customHeight="1">
      <c r="B41" s="139"/>
      <c r="C41" s="140"/>
      <c r="D41" s="140"/>
      <c r="E41" s="140"/>
      <c r="F41" s="140"/>
      <c r="G41" s="140"/>
      <c r="H41" s="140"/>
      <c r="I41" s="141"/>
      <c r="J41" s="140"/>
      <c r="K41" s="142"/>
    </row>
    <row r="42" spans="2:11" s="1" customFormat="1" ht="36.950000000000003" customHeight="1">
      <c r="B42" s="40"/>
      <c r="C42" s="29" t="s">
        <v>98</v>
      </c>
      <c r="D42" s="41"/>
      <c r="E42" s="41"/>
      <c r="F42" s="41"/>
      <c r="G42" s="41"/>
      <c r="H42" s="41"/>
      <c r="I42" s="117"/>
      <c r="J42" s="41"/>
      <c r="K42" s="44"/>
    </row>
    <row r="43" spans="2:11" s="1" customFormat="1" ht="6.95" customHeight="1">
      <c r="B43" s="40"/>
      <c r="C43" s="41"/>
      <c r="D43" s="41"/>
      <c r="E43" s="41"/>
      <c r="F43" s="41"/>
      <c r="G43" s="41"/>
      <c r="H43" s="41"/>
      <c r="I43" s="117"/>
      <c r="J43" s="41"/>
      <c r="K43" s="44"/>
    </row>
    <row r="44" spans="2:11" s="1" customFormat="1" ht="14.45" customHeight="1">
      <c r="B44" s="40"/>
      <c r="C44" s="36" t="s">
        <v>18</v>
      </c>
      <c r="D44" s="41"/>
      <c r="E44" s="41"/>
      <c r="F44" s="41"/>
      <c r="G44" s="41"/>
      <c r="H44" s="41"/>
      <c r="I44" s="117"/>
      <c r="J44" s="41"/>
      <c r="K44" s="44"/>
    </row>
    <row r="45" spans="2:11" s="1" customFormat="1" ht="16.5" customHeight="1">
      <c r="B45" s="40"/>
      <c r="C45" s="41"/>
      <c r="D45" s="41"/>
      <c r="E45" s="371" t="str">
        <f>E7</f>
        <v>Místní komunikace na p.č. 46/30, 13, 12, 9, Nová Telib</v>
      </c>
      <c r="F45" s="372"/>
      <c r="G45" s="372"/>
      <c r="H45" s="372"/>
      <c r="I45" s="117"/>
      <c r="J45" s="41"/>
      <c r="K45" s="44"/>
    </row>
    <row r="46" spans="2:11" s="1" customFormat="1" ht="14.45" customHeight="1">
      <c r="B46" s="40"/>
      <c r="C46" s="36" t="s">
        <v>95</v>
      </c>
      <c r="D46" s="41"/>
      <c r="E46" s="41"/>
      <c r="F46" s="41"/>
      <c r="G46" s="41"/>
      <c r="H46" s="41"/>
      <c r="I46" s="117"/>
      <c r="J46" s="41"/>
      <c r="K46" s="44"/>
    </row>
    <row r="47" spans="2:11" s="1" customFormat="1" ht="17.25" customHeight="1">
      <c r="B47" s="40"/>
      <c r="C47" s="41"/>
      <c r="D47" s="41"/>
      <c r="E47" s="373" t="str">
        <f>E9</f>
        <v>SO.101 - SO.101 - Komunikace a zpevněné plochy</v>
      </c>
      <c r="F47" s="374"/>
      <c r="G47" s="374"/>
      <c r="H47" s="374"/>
      <c r="I47" s="117"/>
      <c r="J47" s="41"/>
      <c r="K47" s="44"/>
    </row>
    <row r="48" spans="2:11" s="1" customFormat="1" ht="6.95" customHeight="1">
      <c r="B48" s="40"/>
      <c r="C48" s="41"/>
      <c r="D48" s="41"/>
      <c r="E48" s="41"/>
      <c r="F48" s="41"/>
      <c r="G48" s="41"/>
      <c r="H48" s="41"/>
      <c r="I48" s="117"/>
      <c r="J48" s="41"/>
      <c r="K48" s="44"/>
    </row>
    <row r="49" spans="2:47" s="1" customFormat="1" ht="18" customHeight="1">
      <c r="B49" s="40"/>
      <c r="C49" s="36" t="s">
        <v>23</v>
      </c>
      <c r="D49" s="41"/>
      <c r="E49" s="41"/>
      <c r="F49" s="34" t="str">
        <f>F12</f>
        <v>Nová Telib</v>
      </c>
      <c r="G49" s="41"/>
      <c r="H49" s="41"/>
      <c r="I49" s="118" t="s">
        <v>25</v>
      </c>
      <c r="J49" s="119" t="str">
        <f>IF(J12="","",J12)</f>
        <v>26. 11. 2018</v>
      </c>
      <c r="K49" s="44"/>
    </row>
    <row r="50" spans="2:47" s="1" customFormat="1" ht="6.95" customHeight="1">
      <c r="B50" s="40"/>
      <c r="C50" s="41"/>
      <c r="D50" s="41"/>
      <c r="E50" s="41"/>
      <c r="F50" s="41"/>
      <c r="G50" s="41"/>
      <c r="H50" s="41"/>
      <c r="I50" s="117"/>
      <c r="J50" s="41"/>
      <c r="K50" s="44"/>
    </row>
    <row r="51" spans="2:47" s="1" customFormat="1" ht="15">
      <c r="B51" s="40"/>
      <c r="C51" s="36" t="s">
        <v>27</v>
      </c>
      <c r="D51" s="41"/>
      <c r="E51" s="41"/>
      <c r="F51" s="34" t="str">
        <f>E15</f>
        <v>Obec Nová Telib</v>
      </c>
      <c r="G51" s="41"/>
      <c r="H51" s="41"/>
      <c r="I51" s="118" t="s">
        <v>33</v>
      </c>
      <c r="J51" s="362" t="str">
        <f>E21</f>
        <v>CR Project s.r.o.</v>
      </c>
      <c r="K51" s="44"/>
    </row>
    <row r="52" spans="2:47" s="1" customFormat="1" ht="14.45" customHeight="1">
      <c r="B52" s="40"/>
      <c r="C52" s="36" t="s">
        <v>31</v>
      </c>
      <c r="D52" s="41"/>
      <c r="E52" s="41"/>
      <c r="F52" s="34" t="str">
        <f>IF(E18="","",E18)</f>
        <v/>
      </c>
      <c r="G52" s="41"/>
      <c r="H52" s="41"/>
      <c r="I52" s="117"/>
      <c r="J52" s="366"/>
      <c r="K52" s="44"/>
    </row>
    <row r="53" spans="2:47" s="1" customFormat="1" ht="10.35" customHeight="1">
      <c r="B53" s="40"/>
      <c r="C53" s="41"/>
      <c r="D53" s="41"/>
      <c r="E53" s="41"/>
      <c r="F53" s="41"/>
      <c r="G53" s="41"/>
      <c r="H53" s="41"/>
      <c r="I53" s="117"/>
      <c r="J53" s="41"/>
      <c r="K53" s="44"/>
    </row>
    <row r="54" spans="2:47" s="1" customFormat="1" ht="29.25" customHeight="1">
      <c r="B54" s="40"/>
      <c r="C54" s="143" t="s">
        <v>99</v>
      </c>
      <c r="D54" s="131"/>
      <c r="E54" s="131"/>
      <c r="F54" s="131"/>
      <c r="G54" s="131"/>
      <c r="H54" s="131"/>
      <c r="I54" s="144"/>
      <c r="J54" s="145" t="s">
        <v>100</v>
      </c>
      <c r="K54" s="146"/>
    </row>
    <row r="55" spans="2:47" s="1" customFormat="1" ht="10.35" customHeight="1">
      <c r="B55" s="40"/>
      <c r="C55" s="41"/>
      <c r="D55" s="41"/>
      <c r="E55" s="41"/>
      <c r="F55" s="41"/>
      <c r="G55" s="41"/>
      <c r="H55" s="41"/>
      <c r="I55" s="117"/>
      <c r="J55" s="41"/>
      <c r="K55" s="44"/>
    </row>
    <row r="56" spans="2:47" s="1" customFormat="1" ht="29.25" customHeight="1">
      <c r="B56" s="40"/>
      <c r="C56" s="147" t="s">
        <v>101</v>
      </c>
      <c r="D56" s="41"/>
      <c r="E56" s="41"/>
      <c r="F56" s="41"/>
      <c r="G56" s="41"/>
      <c r="H56" s="41"/>
      <c r="I56" s="117"/>
      <c r="J56" s="127">
        <f>J100</f>
        <v>0</v>
      </c>
      <c r="K56" s="44"/>
      <c r="AU56" s="23" t="s">
        <v>102</v>
      </c>
    </row>
    <row r="57" spans="2:47" s="7" customFormat="1" ht="24.95" customHeight="1">
      <c r="B57" s="148"/>
      <c r="C57" s="149"/>
      <c r="D57" s="150" t="s">
        <v>103</v>
      </c>
      <c r="E57" s="151"/>
      <c r="F57" s="151"/>
      <c r="G57" s="151"/>
      <c r="H57" s="151"/>
      <c r="I57" s="152"/>
      <c r="J57" s="153">
        <f>J101</f>
        <v>0</v>
      </c>
      <c r="K57" s="154"/>
    </row>
    <row r="58" spans="2:47" s="8" customFormat="1" ht="19.899999999999999" customHeight="1">
      <c r="B58" s="155"/>
      <c r="C58" s="156"/>
      <c r="D58" s="157" t="s">
        <v>104</v>
      </c>
      <c r="E58" s="158"/>
      <c r="F58" s="158"/>
      <c r="G58" s="158"/>
      <c r="H58" s="158"/>
      <c r="I58" s="159"/>
      <c r="J58" s="160">
        <f>J102</f>
        <v>0</v>
      </c>
      <c r="K58" s="161"/>
    </row>
    <row r="59" spans="2:47" s="8" customFormat="1" ht="14.85" customHeight="1">
      <c r="B59" s="155"/>
      <c r="C59" s="156"/>
      <c r="D59" s="157" t="s">
        <v>105</v>
      </c>
      <c r="E59" s="158"/>
      <c r="F59" s="158"/>
      <c r="G59" s="158"/>
      <c r="H59" s="158"/>
      <c r="I59" s="159"/>
      <c r="J59" s="160">
        <f>J103</f>
        <v>0</v>
      </c>
      <c r="K59" s="161"/>
    </row>
    <row r="60" spans="2:47" s="8" customFormat="1" ht="14.85" customHeight="1">
      <c r="B60" s="155"/>
      <c r="C60" s="156"/>
      <c r="D60" s="157" t="s">
        <v>106</v>
      </c>
      <c r="E60" s="158"/>
      <c r="F60" s="158"/>
      <c r="G60" s="158"/>
      <c r="H60" s="158"/>
      <c r="I60" s="159"/>
      <c r="J60" s="160">
        <f>J120</f>
        <v>0</v>
      </c>
      <c r="K60" s="161"/>
    </row>
    <row r="61" spans="2:47" s="8" customFormat="1" ht="14.85" customHeight="1">
      <c r="B61" s="155"/>
      <c r="C61" s="156"/>
      <c r="D61" s="157" t="s">
        <v>107</v>
      </c>
      <c r="E61" s="158"/>
      <c r="F61" s="158"/>
      <c r="G61" s="158"/>
      <c r="H61" s="158"/>
      <c r="I61" s="159"/>
      <c r="J61" s="160">
        <f>J133</f>
        <v>0</v>
      </c>
      <c r="K61" s="161"/>
    </row>
    <row r="62" spans="2:47" s="8" customFormat="1" ht="14.85" customHeight="1">
      <c r="B62" s="155"/>
      <c r="C62" s="156"/>
      <c r="D62" s="157" t="s">
        <v>108</v>
      </c>
      <c r="E62" s="158"/>
      <c r="F62" s="158"/>
      <c r="G62" s="158"/>
      <c r="H62" s="158"/>
      <c r="I62" s="159"/>
      <c r="J62" s="160">
        <f>J161</f>
        <v>0</v>
      </c>
      <c r="K62" s="161"/>
    </row>
    <row r="63" spans="2:47" s="8" customFormat="1" ht="19.899999999999999" customHeight="1">
      <c r="B63" s="155"/>
      <c r="C63" s="156"/>
      <c r="D63" s="157" t="s">
        <v>109</v>
      </c>
      <c r="E63" s="158"/>
      <c r="F63" s="158"/>
      <c r="G63" s="158"/>
      <c r="H63" s="158"/>
      <c r="I63" s="159"/>
      <c r="J63" s="160">
        <f>J166</f>
        <v>0</v>
      </c>
      <c r="K63" s="161"/>
    </row>
    <row r="64" spans="2:47" s="8" customFormat="1" ht="14.85" customHeight="1">
      <c r="B64" s="155"/>
      <c r="C64" s="156"/>
      <c r="D64" s="157" t="s">
        <v>110</v>
      </c>
      <c r="E64" s="158"/>
      <c r="F64" s="158"/>
      <c r="G64" s="158"/>
      <c r="H64" s="158"/>
      <c r="I64" s="159"/>
      <c r="J64" s="160">
        <f>J167</f>
        <v>0</v>
      </c>
      <c r="K64" s="161"/>
    </row>
    <row r="65" spans="2:11" s="8" customFormat="1" ht="19.899999999999999" customHeight="1">
      <c r="B65" s="155"/>
      <c r="C65" s="156"/>
      <c r="D65" s="157" t="s">
        <v>111</v>
      </c>
      <c r="E65" s="158"/>
      <c r="F65" s="158"/>
      <c r="G65" s="158"/>
      <c r="H65" s="158"/>
      <c r="I65" s="159"/>
      <c r="J65" s="160">
        <f>J176</f>
        <v>0</v>
      </c>
      <c r="K65" s="161"/>
    </row>
    <row r="66" spans="2:11" s="8" customFormat="1" ht="14.85" customHeight="1">
      <c r="B66" s="155"/>
      <c r="C66" s="156"/>
      <c r="D66" s="157" t="s">
        <v>112</v>
      </c>
      <c r="E66" s="158"/>
      <c r="F66" s="158"/>
      <c r="G66" s="158"/>
      <c r="H66" s="158"/>
      <c r="I66" s="159"/>
      <c r="J66" s="160">
        <f>J177</f>
        <v>0</v>
      </c>
      <c r="K66" s="161"/>
    </row>
    <row r="67" spans="2:11" s="8" customFormat="1" ht="14.85" customHeight="1">
      <c r="B67" s="155"/>
      <c r="C67" s="156"/>
      <c r="D67" s="157" t="s">
        <v>113</v>
      </c>
      <c r="E67" s="158"/>
      <c r="F67" s="158"/>
      <c r="G67" s="158"/>
      <c r="H67" s="158"/>
      <c r="I67" s="159"/>
      <c r="J67" s="160">
        <f>J185</f>
        <v>0</v>
      </c>
      <c r="K67" s="161"/>
    </row>
    <row r="68" spans="2:11" s="8" customFormat="1" ht="14.85" customHeight="1">
      <c r="B68" s="155"/>
      <c r="C68" s="156"/>
      <c r="D68" s="157" t="s">
        <v>114</v>
      </c>
      <c r="E68" s="158"/>
      <c r="F68" s="158"/>
      <c r="G68" s="158"/>
      <c r="H68" s="158"/>
      <c r="I68" s="159"/>
      <c r="J68" s="160">
        <f>J194</f>
        <v>0</v>
      </c>
      <c r="K68" s="161"/>
    </row>
    <row r="69" spans="2:11" s="8" customFormat="1" ht="14.85" customHeight="1">
      <c r="B69" s="155"/>
      <c r="C69" s="156"/>
      <c r="D69" s="157" t="s">
        <v>115</v>
      </c>
      <c r="E69" s="158"/>
      <c r="F69" s="158"/>
      <c r="G69" s="158"/>
      <c r="H69" s="158"/>
      <c r="I69" s="159"/>
      <c r="J69" s="160">
        <f>J199</f>
        <v>0</v>
      </c>
      <c r="K69" s="161"/>
    </row>
    <row r="70" spans="2:11" s="8" customFormat="1" ht="19.899999999999999" customHeight="1">
      <c r="B70" s="155"/>
      <c r="C70" s="156"/>
      <c r="D70" s="157" t="s">
        <v>116</v>
      </c>
      <c r="E70" s="158"/>
      <c r="F70" s="158"/>
      <c r="G70" s="158"/>
      <c r="H70" s="158"/>
      <c r="I70" s="159"/>
      <c r="J70" s="160">
        <f>J208</f>
        <v>0</v>
      </c>
      <c r="K70" s="161"/>
    </row>
    <row r="71" spans="2:11" s="8" customFormat="1" ht="14.85" customHeight="1">
      <c r="B71" s="155"/>
      <c r="C71" s="156"/>
      <c r="D71" s="157" t="s">
        <v>117</v>
      </c>
      <c r="E71" s="158"/>
      <c r="F71" s="158"/>
      <c r="G71" s="158"/>
      <c r="H71" s="158"/>
      <c r="I71" s="159"/>
      <c r="J71" s="160">
        <f>J209</f>
        <v>0</v>
      </c>
      <c r="K71" s="161"/>
    </row>
    <row r="72" spans="2:11" s="8" customFormat="1" ht="14.85" customHeight="1">
      <c r="B72" s="155"/>
      <c r="C72" s="156"/>
      <c r="D72" s="157" t="s">
        <v>118</v>
      </c>
      <c r="E72" s="158"/>
      <c r="F72" s="158"/>
      <c r="G72" s="158"/>
      <c r="H72" s="158"/>
      <c r="I72" s="159"/>
      <c r="J72" s="160">
        <f>J227</f>
        <v>0</v>
      </c>
      <c r="K72" s="161"/>
    </row>
    <row r="73" spans="2:11" s="8" customFormat="1" ht="19.899999999999999" customHeight="1">
      <c r="B73" s="155"/>
      <c r="C73" s="156"/>
      <c r="D73" s="157" t="s">
        <v>119</v>
      </c>
      <c r="E73" s="158"/>
      <c r="F73" s="158"/>
      <c r="G73" s="158"/>
      <c r="H73" s="158"/>
      <c r="I73" s="159"/>
      <c r="J73" s="160">
        <f>J237</f>
        <v>0</v>
      </c>
      <c r="K73" s="161"/>
    </row>
    <row r="74" spans="2:11" s="8" customFormat="1" ht="14.85" customHeight="1">
      <c r="B74" s="155"/>
      <c r="C74" s="156"/>
      <c r="D74" s="157" t="s">
        <v>120</v>
      </c>
      <c r="E74" s="158"/>
      <c r="F74" s="158"/>
      <c r="G74" s="158"/>
      <c r="H74" s="158"/>
      <c r="I74" s="159"/>
      <c r="J74" s="160">
        <f>J238</f>
        <v>0</v>
      </c>
      <c r="K74" s="161"/>
    </row>
    <row r="75" spans="2:11" s="8" customFormat="1" ht="14.85" customHeight="1">
      <c r="B75" s="155"/>
      <c r="C75" s="156"/>
      <c r="D75" s="157" t="s">
        <v>121</v>
      </c>
      <c r="E75" s="158"/>
      <c r="F75" s="158"/>
      <c r="G75" s="158"/>
      <c r="H75" s="158"/>
      <c r="I75" s="159"/>
      <c r="J75" s="160">
        <f>J246</f>
        <v>0</v>
      </c>
      <c r="K75" s="161"/>
    </row>
    <row r="76" spans="2:11" s="8" customFormat="1" ht="14.85" customHeight="1">
      <c r="B76" s="155"/>
      <c r="C76" s="156"/>
      <c r="D76" s="157" t="s">
        <v>122</v>
      </c>
      <c r="E76" s="158"/>
      <c r="F76" s="158"/>
      <c r="G76" s="158"/>
      <c r="H76" s="158"/>
      <c r="I76" s="159"/>
      <c r="J76" s="160">
        <f>J259</f>
        <v>0</v>
      </c>
      <c r="K76" s="161"/>
    </row>
    <row r="77" spans="2:11" s="8" customFormat="1" ht="14.85" customHeight="1">
      <c r="B77" s="155"/>
      <c r="C77" s="156"/>
      <c r="D77" s="157" t="s">
        <v>123</v>
      </c>
      <c r="E77" s="158"/>
      <c r="F77" s="158"/>
      <c r="G77" s="158"/>
      <c r="H77" s="158"/>
      <c r="I77" s="159"/>
      <c r="J77" s="160">
        <f>J272</f>
        <v>0</v>
      </c>
      <c r="K77" s="161"/>
    </row>
    <row r="78" spans="2:11" s="8" customFormat="1" ht="14.85" customHeight="1">
      <c r="B78" s="155"/>
      <c r="C78" s="156"/>
      <c r="D78" s="157" t="s">
        <v>124</v>
      </c>
      <c r="E78" s="158"/>
      <c r="F78" s="158"/>
      <c r="G78" s="158"/>
      <c r="H78" s="158"/>
      <c r="I78" s="159"/>
      <c r="J78" s="160">
        <f>J276</f>
        <v>0</v>
      </c>
      <c r="K78" s="161"/>
    </row>
    <row r="79" spans="2:11" s="8" customFormat="1" ht="14.85" customHeight="1">
      <c r="B79" s="155"/>
      <c r="C79" s="156"/>
      <c r="D79" s="157" t="s">
        <v>125</v>
      </c>
      <c r="E79" s="158"/>
      <c r="F79" s="158"/>
      <c r="G79" s="158"/>
      <c r="H79" s="158"/>
      <c r="I79" s="159"/>
      <c r="J79" s="160">
        <f>J291</f>
        <v>0</v>
      </c>
      <c r="K79" s="161"/>
    </row>
    <row r="80" spans="2:11" s="8" customFormat="1" ht="14.85" customHeight="1">
      <c r="B80" s="155"/>
      <c r="C80" s="156"/>
      <c r="D80" s="157" t="s">
        <v>126</v>
      </c>
      <c r="E80" s="158"/>
      <c r="F80" s="158"/>
      <c r="G80" s="158"/>
      <c r="H80" s="158"/>
      <c r="I80" s="159"/>
      <c r="J80" s="160">
        <f>J298</f>
        <v>0</v>
      </c>
      <c r="K80" s="161"/>
    </row>
    <row r="81" spans="2:12" s="1" customFormat="1" ht="21.75" customHeight="1">
      <c r="B81" s="40"/>
      <c r="C81" s="41"/>
      <c r="D81" s="41"/>
      <c r="E81" s="41"/>
      <c r="F81" s="41"/>
      <c r="G81" s="41"/>
      <c r="H81" s="41"/>
      <c r="I81" s="117"/>
      <c r="J81" s="41"/>
      <c r="K81" s="44"/>
    </row>
    <row r="82" spans="2:12" s="1" customFormat="1" ht="6.95" customHeight="1">
      <c r="B82" s="55"/>
      <c r="C82" s="56"/>
      <c r="D82" s="56"/>
      <c r="E82" s="56"/>
      <c r="F82" s="56"/>
      <c r="G82" s="56"/>
      <c r="H82" s="56"/>
      <c r="I82" s="138"/>
      <c r="J82" s="56"/>
      <c r="K82" s="57"/>
    </row>
    <row r="86" spans="2:12" s="1" customFormat="1" ht="6.95" customHeight="1">
      <c r="B86" s="58"/>
      <c r="C86" s="59"/>
      <c r="D86" s="59"/>
      <c r="E86" s="59"/>
      <c r="F86" s="59"/>
      <c r="G86" s="59"/>
      <c r="H86" s="59"/>
      <c r="I86" s="141"/>
      <c r="J86" s="59"/>
      <c r="K86" s="59"/>
      <c r="L86" s="60"/>
    </row>
    <row r="87" spans="2:12" s="1" customFormat="1" ht="36.950000000000003" customHeight="1">
      <c r="B87" s="40"/>
      <c r="C87" s="61" t="s">
        <v>127</v>
      </c>
      <c r="D87" s="62"/>
      <c r="E87" s="62"/>
      <c r="F87" s="62"/>
      <c r="G87" s="62"/>
      <c r="H87" s="62"/>
      <c r="I87" s="162"/>
      <c r="J87" s="62"/>
      <c r="K87" s="62"/>
      <c r="L87" s="60"/>
    </row>
    <row r="88" spans="2:12" s="1" customFormat="1" ht="6.95" customHeight="1">
      <c r="B88" s="40"/>
      <c r="C88" s="62"/>
      <c r="D88" s="62"/>
      <c r="E88" s="62"/>
      <c r="F88" s="62"/>
      <c r="G88" s="62"/>
      <c r="H88" s="62"/>
      <c r="I88" s="162"/>
      <c r="J88" s="62"/>
      <c r="K88" s="62"/>
      <c r="L88" s="60"/>
    </row>
    <row r="89" spans="2:12" s="1" customFormat="1" ht="14.45" customHeight="1">
      <c r="B89" s="40"/>
      <c r="C89" s="64" t="s">
        <v>18</v>
      </c>
      <c r="D89" s="62"/>
      <c r="E89" s="62"/>
      <c r="F89" s="62"/>
      <c r="G89" s="62"/>
      <c r="H89" s="62"/>
      <c r="I89" s="162"/>
      <c r="J89" s="62"/>
      <c r="K89" s="62"/>
      <c r="L89" s="60"/>
    </row>
    <row r="90" spans="2:12" s="1" customFormat="1" ht="16.5" customHeight="1">
      <c r="B90" s="40"/>
      <c r="C90" s="62"/>
      <c r="D90" s="62"/>
      <c r="E90" s="367" t="str">
        <f>E7</f>
        <v>Místní komunikace na p.č. 46/30, 13, 12, 9, Nová Telib</v>
      </c>
      <c r="F90" s="368"/>
      <c r="G90" s="368"/>
      <c r="H90" s="368"/>
      <c r="I90" s="162"/>
      <c r="J90" s="62"/>
      <c r="K90" s="62"/>
      <c r="L90" s="60"/>
    </row>
    <row r="91" spans="2:12" s="1" customFormat="1" ht="14.45" customHeight="1">
      <c r="B91" s="40"/>
      <c r="C91" s="64" t="s">
        <v>95</v>
      </c>
      <c r="D91" s="62"/>
      <c r="E91" s="62"/>
      <c r="F91" s="62"/>
      <c r="G91" s="62"/>
      <c r="H91" s="62"/>
      <c r="I91" s="162"/>
      <c r="J91" s="62"/>
      <c r="K91" s="62"/>
      <c r="L91" s="60"/>
    </row>
    <row r="92" spans="2:12" s="1" customFormat="1" ht="17.25" customHeight="1">
      <c r="B92" s="40"/>
      <c r="C92" s="62"/>
      <c r="D92" s="62"/>
      <c r="E92" s="331" t="str">
        <f>E9</f>
        <v>SO.101 - SO.101 - Komunikace a zpevněné plochy</v>
      </c>
      <c r="F92" s="369"/>
      <c r="G92" s="369"/>
      <c r="H92" s="369"/>
      <c r="I92" s="162"/>
      <c r="J92" s="62"/>
      <c r="K92" s="62"/>
      <c r="L92" s="60"/>
    </row>
    <row r="93" spans="2:12" s="1" customFormat="1" ht="6.95" customHeight="1">
      <c r="B93" s="40"/>
      <c r="C93" s="62"/>
      <c r="D93" s="62"/>
      <c r="E93" s="62"/>
      <c r="F93" s="62"/>
      <c r="G93" s="62"/>
      <c r="H93" s="62"/>
      <c r="I93" s="162"/>
      <c r="J93" s="62"/>
      <c r="K93" s="62"/>
      <c r="L93" s="60"/>
    </row>
    <row r="94" spans="2:12" s="1" customFormat="1" ht="18" customHeight="1">
      <c r="B94" s="40"/>
      <c r="C94" s="64" t="s">
        <v>23</v>
      </c>
      <c r="D94" s="62"/>
      <c r="E94" s="62"/>
      <c r="F94" s="163" t="str">
        <f>F12</f>
        <v>Nová Telib</v>
      </c>
      <c r="G94" s="62"/>
      <c r="H94" s="62"/>
      <c r="I94" s="164" t="s">
        <v>25</v>
      </c>
      <c r="J94" s="72" t="str">
        <f>IF(J12="","",J12)</f>
        <v>26. 11. 2018</v>
      </c>
      <c r="K94" s="62"/>
      <c r="L94" s="60"/>
    </row>
    <row r="95" spans="2:12" s="1" customFormat="1" ht="6.95" customHeight="1">
      <c r="B95" s="40"/>
      <c r="C95" s="62"/>
      <c r="D95" s="62"/>
      <c r="E95" s="62"/>
      <c r="F95" s="62"/>
      <c r="G95" s="62"/>
      <c r="H95" s="62"/>
      <c r="I95" s="162"/>
      <c r="J95" s="62"/>
      <c r="K95" s="62"/>
      <c r="L95" s="60"/>
    </row>
    <row r="96" spans="2:12" s="1" customFormat="1" ht="15">
      <c r="B96" s="40"/>
      <c r="C96" s="64" t="s">
        <v>27</v>
      </c>
      <c r="D96" s="62"/>
      <c r="E96" s="62"/>
      <c r="F96" s="163" t="str">
        <f>E15</f>
        <v>Obec Nová Telib</v>
      </c>
      <c r="G96" s="62"/>
      <c r="H96" s="62"/>
      <c r="I96" s="164" t="s">
        <v>33</v>
      </c>
      <c r="J96" s="163" t="str">
        <f>E21</f>
        <v>CR Project s.r.o.</v>
      </c>
      <c r="K96" s="62"/>
      <c r="L96" s="60"/>
    </row>
    <row r="97" spans="2:65" s="1" customFormat="1" ht="14.45" customHeight="1">
      <c r="B97" s="40"/>
      <c r="C97" s="64" t="s">
        <v>31</v>
      </c>
      <c r="D97" s="62"/>
      <c r="E97" s="62"/>
      <c r="F97" s="163" t="str">
        <f>IF(E18="","",E18)</f>
        <v/>
      </c>
      <c r="G97" s="62"/>
      <c r="H97" s="62"/>
      <c r="I97" s="162"/>
      <c r="J97" s="62"/>
      <c r="K97" s="62"/>
      <c r="L97" s="60"/>
    </row>
    <row r="98" spans="2:65" s="1" customFormat="1" ht="10.35" customHeight="1">
      <c r="B98" s="40"/>
      <c r="C98" s="62"/>
      <c r="D98" s="62"/>
      <c r="E98" s="62"/>
      <c r="F98" s="62"/>
      <c r="G98" s="62"/>
      <c r="H98" s="62"/>
      <c r="I98" s="162"/>
      <c r="J98" s="62"/>
      <c r="K98" s="62"/>
      <c r="L98" s="60"/>
    </row>
    <row r="99" spans="2:65" s="9" customFormat="1" ht="29.25" customHeight="1">
      <c r="B99" s="165"/>
      <c r="C99" s="166" t="s">
        <v>128</v>
      </c>
      <c r="D99" s="167" t="s">
        <v>59</v>
      </c>
      <c r="E99" s="167" t="s">
        <v>55</v>
      </c>
      <c r="F99" s="167" t="s">
        <v>129</v>
      </c>
      <c r="G99" s="167" t="s">
        <v>130</v>
      </c>
      <c r="H99" s="167" t="s">
        <v>131</v>
      </c>
      <c r="I99" s="168" t="s">
        <v>132</v>
      </c>
      <c r="J99" s="167" t="s">
        <v>100</v>
      </c>
      <c r="K99" s="169" t="s">
        <v>133</v>
      </c>
      <c r="L99" s="170"/>
      <c r="M99" s="80" t="s">
        <v>134</v>
      </c>
      <c r="N99" s="81" t="s">
        <v>44</v>
      </c>
      <c r="O99" s="81" t="s">
        <v>135</v>
      </c>
      <c r="P99" s="81" t="s">
        <v>136</v>
      </c>
      <c r="Q99" s="81" t="s">
        <v>137</v>
      </c>
      <c r="R99" s="81" t="s">
        <v>138</v>
      </c>
      <c r="S99" s="81" t="s">
        <v>139</v>
      </c>
      <c r="T99" s="82" t="s">
        <v>140</v>
      </c>
    </row>
    <row r="100" spans="2:65" s="1" customFormat="1" ht="29.25" customHeight="1">
      <c r="B100" s="40"/>
      <c r="C100" s="86" t="s">
        <v>101</v>
      </c>
      <c r="D100" s="62"/>
      <c r="E100" s="62"/>
      <c r="F100" s="62"/>
      <c r="G100" s="62"/>
      <c r="H100" s="62"/>
      <c r="I100" s="162"/>
      <c r="J100" s="171">
        <f>BK100</f>
        <v>0</v>
      </c>
      <c r="K100" s="62"/>
      <c r="L100" s="60"/>
      <c r="M100" s="83"/>
      <c r="N100" s="84"/>
      <c r="O100" s="84"/>
      <c r="P100" s="172">
        <f>P101</f>
        <v>0</v>
      </c>
      <c r="Q100" s="84"/>
      <c r="R100" s="172">
        <f>R101</f>
        <v>245.59493279999998</v>
      </c>
      <c r="S100" s="84"/>
      <c r="T100" s="173">
        <f>T101</f>
        <v>436.66949999999997</v>
      </c>
      <c r="AT100" s="23" t="s">
        <v>73</v>
      </c>
      <c r="AU100" s="23" t="s">
        <v>102</v>
      </c>
      <c r="BK100" s="174">
        <f>BK101</f>
        <v>0</v>
      </c>
    </row>
    <row r="101" spans="2:65" s="10" customFormat="1" ht="37.35" customHeight="1">
      <c r="B101" s="175"/>
      <c r="C101" s="176"/>
      <c r="D101" s="177" t="s">
        <v>73</v>
      </c>
      <c r="E101" s="178" t="s">
        <v>141</v>
      </c>
      <c r="F101" s="178" t="s">
        <v>142</v>
      </c>
      <c r="G101" s="176"/>
      <c r="H101" s="176"/>
      <c r="I101" s="179"/>
      <c r="J101" s="180">
        <f>BK101</f>
        <v>0</v>
      </c>
      <c r="K101" s="176"/>
      <c r="L101" s="181"/>
      <c r="M101" s="182"/>
      <c r="N101" s="183"/>
      <c r="O101" s="183"/>
      <c r="P101" s="184">
        <f>P102+P166+P176+P208+P237</f>
        <v>0</v>
      </c>
      <c r="Q101" s="183"/>
      <c r="R101" s="184">
        <f>R102+R166+R176+R208+R237</f>
        <v>245.59493279999998</v>
      </c>
      <c r="S101" s="183"/>
      <c r="T101" s="185">
        <f>T102+T166+T176+T208+T237</f>
        <v>436.66949999999997</v>
      </c>
      <c r="AR101" s="186" t="s">
        <v>82</v>
      </c>
      <c r="AT101" s="187" t="s">
        <v>73</v>
      </c>
      <c r="AU101" s="187" t="s">
        <v>74</v>
      </c>
      <c r="AY101" s="186" t="s">
        <v>143</v>
      </c>
      <c r="BK101" s="188">
        <f>BK102+BK166+BK176+BK208+BK237</f>
        <v>0</v>
      </c>
    </row>
    <row r="102" spans="2:65" s="10" customFormat="1" ht="19.899999999999999" customHeight="1">
      <c r="B102" s="175"/>
      <c r="C102" s="176"/>
      <c r="D102" s="177" t="s">
        <v>73</v>
      </c>
      <c r="E102" s="189" t="s">
        <v>82</v>
      </c>
      <c r="F102" s="189" t="s">
        <v>144</v>
      </c>
      <c r="G102" s="176"/>
      <c r="H102" s="176"/>
      <c r="I102" s="179"/>
      <c r="J102" s="190">
        <f>BK102</f>
        <v>0</v>
      </c>
      <c r="K102" s="176"/>
      <c r="L102" s="181"/>
      <c r="M102" s="182"/>
      <c r="N102" s="183"/>
      <c r="O102" s="183"/>
      <c r="P102" s="184">
        <f>P103+P120+P133+P161</f>
        <v>0</v>
      </c>
      <c r="Q102" s="183"/>
      <c r="R102" s="184">
        <f>R103+R120+R133+R161</f>
        <v>15.298</v>
      </c>
      <c r="S102" s="183"/>
      <c r="T102" s="185">
        <f>T103+T120+T133+T161</f>
        <v>0</v>
      </c>
      <c r="AR102" s="186" t="s">
        <v>82</v>
      </c>
      <c r="AT102" s="187" t="s">
        <v>73</v>
      </c>
      <c r="AU102" s="187" t="s">
        <v>82</v>
      </c>
      <c r="AY102" s="186" t="s">
        <v>143</v>
      </c>
      <c r="BK102" s="188">
        <f>BK103+BK120+BK133+BK161</f>
        <v>0</v>
      </c>
    </row>
    <row r="103" spans="2:65" s="10" customFormat="1" ht="14.85" customHeight="1">
      <c r="B103" s="175"/>
      <c r="C103" s="176"/>
      <c r="D103" s="177" t="s">
        <v>73</v>
      </c>
      <c r="E103" s="189" t="s">
        <v>145</v>
      </c>
      <c r="F103" s="189" t="s">
        <v>146</v>
      </c>
      <c r="G103" s="176"/>
      <c r="H103" s="176"/>
      <c r="I103" s="179"/>
      <c r="J103" s="190">
        <f>BK103</f>
        <v>0</v>
      </c>
      <c r="K103" s="176"/>
      <c r="L103" s="181"/>
      <c r="M103" s="182"/>
      <c r="N103" s="183"/>
      <c r="O103" s="183"/>
      <c r="P103" s="184">
        <f>SUM(P104:P119)</f>
        <v>0</v>
      </c>
      <c r="Q103" s="183"/>
      <c r="R103" s="184">
        <f>SUM(R104:R119)</f>
        <v>0</v>
      </c>
      <c r="S103" s="183"/>
      <c r="T103" s="185">
        <f>SUM(T104:T119)</f>
        <v>0</v>
      </c>
      <c r="AR103" s="186" t="s">
        <v>82</v>
      </c>
      <c r="AT103" s="187" t="s">
        <v>73</v>
      </c>
      <c r="AU103" s="187" t="s">
        <v>84</v>
      </c>
      <c r="AY103" s="186" t="s">
        <v>143</v>
      </c>
      <c r="BK103" s="188">
        <f>SUM(BK104:BK119)</f>
        <v>0</v>
      </c>
    </row>
    <row r="104" spans="2:65" s="1" customFormat="1" ht="16.5" customHeight="1">
      <c r="B104" s="40"/>
      <c r="C104" s="191" t="s">
        <v>82</v>
      </c>
      <c r="D104" s="191" t="s">
        <v>147</v>
      </c>
      <c r="E104" s="192" t="s">
        <v>148</v>
      </c>
      <c r="F104" s="193" t="s">
        <v>149</v>
      </c>
      <c r="G104" s="194" t="s">
        <v>150</v>
      </c>
      <c r="H104" s="195">
        <v>20.978000000000002</v>
      </c>
      <c r="I104" s="196"/>
      <c r="J104" s="197">
        <f>ROUND(I104*H104,2)</f>
        <v>0</v>
      </c>
      <c r="K104" s="193" t="s">
        <v>151</v>
      </c>
      <c r="L104" s="60"/>
      <c r="M104" s="198" t="s">
        <v>21</v>
      </c>
      <c r="N104" s="199" t="s">
        <v>45</v>
      </c>
      <c r="O104" s="41"/>
      <c r="P104" s="200">
        <f>O104*H104</f>
        <v>0</v>
      </c>
      <c r="Q104" s="200">
        <v>0</v>
      </c>
      <c r="R104" s="200">
        <f>Q104*H104</f>
        <v>0</v>
      </c>
      <c r="S104" s="200">
        <v>0</v>
      </c>
      <c r="T104" s="201">
        <f>S104*H104</f>
        <v>0</v>
      </c>
      <c r="AR104" s="23" t="s">
        <v>152</v>
      </c>
      <c r="AT104" s="23" t="s">
        <v>147</v>
      </c>
      <c r="AU104" s="23" t="s">
        <v>153</v>
      </c>
      <c r="AY104" s="23" t="s">
        <v>143</v>
      </c>
      <c r="BE104" s="202">
        <f>IF(N104="základní",J104,0)</f>
        <v>0</v>
      </c>
      <c r="BF104" s="202">
        <f>IF(N104="snížená",J104,0)</f>
        <v>0</v>
      </c>
      <c r="BG104" s="202">
        <f>IF(N104="zákl. přenesená",J104,0)</f>
        <v>0</v>
      </c>
      <c r="BH104" s="202">
        <f>IF(N104="sníž. přenesená",J104,0)</f>
        <v>0</v>
      </c>
      <c r="BI104" s="202">
        <f>IF(N104="nulová",J104,0)</f>
        <v>0</v>
      </c>
      <c r="BJ104" s="23" t="s">
        <v>82</v>
      </c>
      <c r="BK104" s="202">
        <f>ROUND(I104*H104,2)</f>
        <v>0</v>
      </c>
      <c r="BL104" s="23" t="s">
        <v>152</v>
      </c>
      <c r="BM104" s="23" t="s">
        <v>154</v>
      </c>
    </row>
    <row r="105" spans="2:65" s="11" customFormat="1">
      <c r="B105" s="203"/>
      <c r="C105" s="204"/>
      <c r="D105" s="205" t="s">
        <v>155</v>
      </c>
      <c r="E105" s="206" t="s">
        <v>21</v>
      </c>
      <c r="F105" s="207" t="s">
        <v>156</v>
      </c>
      <c r="G105" s="204"/>
      <c r="H105" s="206" t="s">
        <v>21</v>
      </c>
      <c r="I105" s="208"/>
      <c r="J105" s="204"/>
      <c r="K105" s="204"/>
      <c r="L105" s="209"/>
      <c r="M105" s="210"/>
      <c r="N105" s="211"/>
      <c r="O105" s="211"/>
      <c r="P105" s="211"/>
      <c r="Q105" s="211"/>
      <c r="R105" s="211"/>
      <c r="S105" s="211"/>
      <c r="T105" s="212"/>
      <c r="AT105" s="213" t="s">
        <v>155</v>
      </c>
      <c r="AU105" s="213" t="s">
        <v>153</v>
      </c>
      <c r="AV105" s="11" t="s">
        <v>82</v>
      </c>
      <c r="AW105" s="11" t="s">
        <v>37</v>
      </c>
      <c r="AX105" s="11" t="s">
        <v>74</v>
      </c>
      <c r="AY105" s="213" t="s">
        <v>143</v>
      </c>
    </row>
    <row r="106" spans="2:65" s="12" customFormat="1">
      <c r="B106" s="214"/>
      <c r="C106" s="215"/>
      <c r="D106" s="205" t="s">
        <v>155</v>
      </c>
      <c r="E106" s="216" t="s">
        <v>21</v>
      </c>
      <c r="F106" s="217" t="s">
        <v>157</v>
      </c>
      <c r="G106" s="215"/>
      <c r="H106" s="218">
        <v>7.4039999999999999</v>
      </c>
      <c r="I106" s="219"/>
      <c r="J106" s="215"/>
      <c r="K106" s="215"/>
      <c r="L106" s="220"/>
      <c r="M106" s="221"/>
      <c r="N106" s="222"/>
      <c r="O106" s="222"/>
      <c r="P106" s="222"/>
      <c r="Q106" s="222"/>
      <c r="R106" s="222"/>
      <c r="S106" s="222"/>
      <c r="T106" s="223"/>
      <c r="AT106" s="224" t="s">
        <v>155</v>
      </c>
      <c r="AU106" s="224" t="s">
        <v>153</v>
      </c>
      <c r="AV106" s="12" t="s">
        <v>84</v>
      </c>
      <c r="AW106" s="12" t="s">
        <v>37</v>
      </c>
      <c r="AX106" s="12" t="s">
        <v>74</v>
      </c>
      <c r="AY106" s="224" t="s">
        <v>143</v>
      </c>
    </row>
    <row r="107" spans="2:65" s="12" customFormat="1">
      <c r="B107" s="214"/>
      <c r="C107" s="215"/>
      <c r="D107" s="205" t="s">
        <v>155</v>
      </c>
      <c r="E107" s="216" t="s">
        <v>21</v>
      </c>
      <c r="F107" s="217" t="s">
        <v>158</v>
      </c>
      <c r="G107" s="215"/>
      <c r="H107" s="218">
        <v>7.4039999999999999</v>
      </c>
      <c r="I107" s="219"/>
      <c r="J107" s="215"/>
      <c r="K107" s="215"/>
      <c r="L107" s="220"/>
      <c r="M107" s="221"/>
      <c r="N107" s="222"/>
      <c r="O107" s="222"/>
      <c r="P107" s="222"/>
      <c r="Q107" s="222"/>
      <c r="R107" s="222"/>
      <c r="S107" s="222"/>
      <c r="T107" s="223"/>
      <c r="AT107" s="224" t="s">
        <v>155</v>
      </c>
      <c r="AU107" s="224" t="s">
        <v>153</v>
      </c>
      <c r="AV107" s="12" t="s">
        <v>84</v>
      </c>
      <c r="AW107" s="12" t="s">
        <v>37</v>
      </c>
      <c r="AX107" s="12" t="s">
        <v>74</v>
      </c>
      <c r="AY107" s="224" t="s">
        <v>143</v>
      </c>
    </row>
    <row r="108" spans="2:65" s="12" customFormat="1">
      <c r="B108" s="214"/>
      <c r="C108" s="215"/>
      <c r="D108" s="205" t="s">
        <v>155</v>
      </c>
      <c r="E108" s="216" t="s">
        <v>21</v>
      </c>
      <c r="F108" s="217" t="s">
        <v>159</v>
      </c>
      <c r="G108" s="215"/>
      <c r="H108" s="218">
        <v>2.72</v>
      </c>
      <c r="I108" s="219"/>
      <c r="J108" s="215"/>
      <c r="K108" s="215"/>
      <c r="L108" s="220"/>
      <c r="M108" s="221"/>
      <c r="N108" s="222"/>
      <c r="O108" s="222"/>
      <c r="P108" s="222"/>
      <c r="Q108" s="222"/>
      <c r="R108" s="222"/>
      <c r="S108" s="222"/>
      <c r="T108" s="223"/>
      <c r="AT108" s="224" t="s">
        <v>155</v>
      </c>
      <c r="AU108" s="224" t="s">
        <v>153</v>
      </c>
      <c r="AV108" s="12" t="s">
        <v>84</v>
      </c>
      <c r="AW108" s="12" t="s">
        <v>37</v>
      </c>
      <c r="AX108" s="12" t="s">
        <v>74</v>
      </c>
      <c r="AY108" s="224" t="s">
        <v>143</v>
      </c>
    </row>
    <row r="109" spans="2:65" s="12" customFormat="1">
      <c r="B109" s="214"/>
      <c r="C109" s="215"/>
      <c r="D109" s="205" t="s">
        <v>155</v>
      </c>
      <c r="E109" s="216" t="s">
        <v>21</v>
      </c>
      <c r="F109" s="217" t="s">
        <v>160</v>
      </c>
      <c r="G109" s="215"/>
      <c r="H109" s="218">
        <v>3.45</v>
      </c>
      <c r="I109" s="219"/>
      <c r="J109" s="215"/>
      <c r="K109" s="215"/>
      <c r="L109" s="220"/>
      <c r="M109" s="221"/>
      <c r="N109" s="222"/>
      <c r="O109" s="222"/>
      <c r="P109" s="222"/>
      <c r="Q109" s="222"/>
      <c r="R109" s="222"/>
      <c r="S109" s="222"/>
      <c r="T109" s="223"/>
      <c r="AT109" s="224" t="s">
        <v>155</v>
      </c>
      <c r="AU109" s="224" t="s">
        <v>153</v>
      </c>
      <c r="AV109" s="12" t="s">
        <v>84</v>
      </c>
      <c r="AW109" s="12" t="s">
        <v>37</v>
      </c>
      <c r="AX109" s="12" t="s">
        <v>74</v>
      </c>
      <c r="AY109" s="224" t="s">
        <v>143</v>
      </c>
    </row>
    <row r="110" spans="2:65" s="13" customFormat="1">
      <c r="B110" s="225"/>
      <c r="C110" s="226"/>
      <c r="D110" s="205" t="s">
        <v>155</v>
      </c>
      <c r="E110" s="227" t="s">
        <v>21</v>
      </c>
      <c r="F110" s="228" t="s">
        <v>161</v>
      </c>
      <c r="G110" s="226"/>
      <c r="H110" s="229">
        <v>20.978000000000002</v>
      </c>
      <c r="I110" s="230"/>
      <c r="J110" s="226"/>
      <c r="K110" s="226"/>
      <c r="L110" s="231"/>
      <c r="M110" s="232"/>
      <c r="N110" s="233"/>
      <c r="O110" s="233"/>
      <c r="P110" s="233"/>
      <c r="Q110" s="233"/>
      <c r="R110" s="233"/>
      <c r="S110" s="233"/>
      <c r="T110" s="234"/>
      <c r="AT110" s="235" t="s">
        <v>155</v>
      </c>
      <c r="AU110" s="235" t="s">
        <v>153</v>
      </c>
      <c r="AV110" s="13" t="s">
        <v>152</v>
      </c>
      <c r="AW110" s="13" t="s">
        <v>37</v>
      </c>
      <c r="AX110" s="13" t="s">
        <v>82</v>
      </c>
      <c r="AY110" s="235" t="s">
        <v>143</v>
      </c>
    </row>
    <row r="111" spans="2:65" s="1" customFormat="1" ht="16.5" customHeight="1">
      <c r="B111" s="40"/>
      <c r="C111" s="191" t="s">
        <v>84</v>
      </c>
      <c r="D111" s="191" t="s">
        <v>147</v>
      </c>
      <c r="E111" s="192" t="s">
        <v>162</v>
      </c>
      <c r="F111" s="193" t="s">
        <v>163</v>
      </c>
      <c r="G111" s="194" t="s">
        <v>150</v>
      </c>
      <c r="H111" s="195">
        <v>20.978000000000002</v>
      </c>
      <c r="I111" s="196"/>
      <c r="J111" s="197">
        <f>ROUND(I111*H111,2)</f>
        <v>0</v>
      </c>
      <c r="K111" s="193" t="s">
        <v>151</v>
      </c>
      <c r="L111" s="60"/>
      <c r="M111" s="198" t="s">
        <v>21</v>
      </c>
      <c r="N111" s="199" t="s">
        <v>45</v>
      </c>
      <c r="O111" s="41"/>
      <c r="P111" s="200">
        <f>O111*H111</f>
        <v>0</v>
      </c>
      <c r="Q111" s="200">
        <v>0</v>
      </c>
      <c r="R111" s="200">
        <f>Q111*H111</f>
        <v>0</v>
      </c>
      <c r="S111" s="200">
        <v>0</v>
      </c>
      <c r="T111" s="201">
        <f>S111*H111</f>
        <v>0</v>
      </c>
      <c r="AR111" s="23" t="s">
        <v>152</v>
      </c>
      <c r="AT111" s="23" t="s">
        <v>147</v>
      </c>
      <c r="AU111" s="23" t="s">
        <v>153</v>
      </c>
      <c r="AY111" s="23" t="s">
        <v>143</v>
      </c>
      <c r="BE111" s="202">
        <f>IF(N111="základní",J111,0)</f>
        <v>0</v>
      </c>
      <c r="BF111" s="202">
        <f>IF(N111="snížená",J111,0)</f>
        <v>0</v>
      </c>
      <c r="BG111" s="202">
        <f>IF(N111="zákl. přenesená",J111,0)</f>
        <v>0</v>
      </c>
      <c r="BH111" s="202">
        <f>IF(N111="sníž. přenesená",J111,0)</f>
        <v>0</v>
      </c>
      <c r="BI111" s="202">
        <f>IF(N111="nulová",J111,0)</f>
        <v>0</v>
      </c>
      <c r="BJ111" s="23" t="s">
        <v>82</v>
      </c>
      <c r="BK111" s="202">
        <f>ROUND(I111*H111,2)</f>
        <v>0</v>
      </c>
      <c r="BL111" s="23" t="s">
        <v>152</v>
      </c>
      <c r="BM111" s="23" t="s">
        <v>164</v>
      </c>
    </row>
    <row r="112" spans="2:65" s="12" customFormat="1">
      <c r="B112" s="214"/>
      <c r="C112" s="215"/>
      <c r="D112" s="205" t="s">
        <v>155</v>
      </c>
      <c r="E112" s="216" t="s">
        <v>21</v>
      </c>
      <c r="F112" s="217" t="s">
        <v>165</v>
      </c>
      <c r="G112" s="215"/>
      <c r="H112" s="218">
        <v>20.978000000000002</v>
      </c>
      <c r="I112" s="219"/>
      <c r="J112" s="215"/>
      <c r="K112" s="215"/>
      <c r="L112" s="220"/>
      <c r="M112" s="221"/>
      <c r="N112" s="222"/>
      <c r="O112" s="222"/>
      <c r="P112" s="222"/>
      <c r="Q112" s="222"/>
      <c r="R112" s="222"/>
      <c r="S112" s="222"/>
      <c r="T112" s="223"/>
      <c r="AT112" s="224" t="s">
        <v>155</v>
      </c>
      <c r="AU112" s="224" t="s">
        <v>153</v>
      </c>
      <c r="AV112" s="12" t="s">
        <v>84</v>
      </c>
      <c r="AW112" s="12" t="s">
        <v>37</v>
      </c>
      <c r="AX112" s="12" t="s">
        <v>82</v>
      </c>
      <c r="AY112" s="224" t="s">
        <v>143</v>
      </c>
    </row>
    <row r="113" spans="2:65" s="1" customFormat="1" ht="16.5" customHeight="1">
      <c r="B113" s="40"/>
      <c r="C113" s="191" t="s">
        <v>153</v>
      </c>
      <c r="D113" s="191" t="s">
        <v>147</v>
      </c>
      <c r="E113" s="192" t="s">
        <v>166</v>
      </c>
      <c r="F113" s="193" t="s">
        <v>167</v>
      </c>
      <c r="G113" s="194" t="s">
        <v>168</v>
      </c>
      <c r="H113" s="195">
        <v>36.712000000000003</v>
      </c>
      <c r="I113" s="196"/>
      <c r="J113" s="197">
        <f>ROUND(I113*H113,2)</f>
        <v>0</v>
      </c>
      <c r="K113" s="193" t="s">
        <v>151</v>
      </c>
      <c r="L113" s="60"/>
      <c r="M113" s="198" t="s">
        <v>21</v>
      </c>
      <c r="N113" s="199" t="s">
        <v>45</v>
      </c>
      <c r="O113" s="41"/>
      <c r="P113" s="200">
        <f>O113*H113</f>
        <v>0</v>
      </c>
      <c r="Q113" s="200">
        <v>0</v>
      </c>
      <c r="R113" s="200">
        <f>Q113*H113</f>
        <v>0</v>
      </c>
      <c r="S113" s="200">
        <v>0</v>
      </c>
      <c r="T113" s="201">
        <f>S113*H113</f>
        <v>0</v>
      </c>
      <c r="AR113" s="23" t="s">
        <v>152</v>
      </c>
      <c r="AT113" s="23" t="s">
        <v>147</v>
      </c>
      <c r="AU113" s="23" t="s">
        <v>153</v>
      </c>
      <c r="AY113" s="23" t="s">
        <v>143</v>
      </c>
      <c r="BE113" s="202">
        <f>IF(N113="základní",J113,0)</f>
        <v>0</v>
      </c>
      <c r="BF113" s="202">
        <f>IF(N113="snížená",J113,0)</f>
        <v>0</v>
      </c>
      <c r="BG113" s="202">
        <f>IF(N113="zákl. přenesená",J113,0)</f>
        <v>0</v>
      </c>
      <c r="BH113" s="202">
        <f>IF(N113="sníž. přenesená",J113,0)</f>
        <v>0</v>
      </c>
      <c r="BI113" s="202">
        <f>IF(N113="nulová",J113,0)</f>
        <v>0</v>
      </c>
      <c r="BJ113" s="23" t="s">
        <v>82</v>
      </c>
      <c r="BK113" s="202">
        <f>ROUND(I113*H113,2)</f>
        <v>0</v>
      </c>
      <c r="BL113" s="23" t="s">
        <v>152</v>
      </c>
      <c r="BM113" s="23" t="s">
        <v>169</v>
      </c>
    </row>
    <row r="114" spans="2:65" s="12" customFormat="1">
      <c r="B114" s="214"/>
      <c r="C114" s="215"/>
      <c r="D114" s="205" t="s">
        <v>155</v>
      </c>
      <c r="E114" s="216" t="s">
        <v>21</v>
      </c>
      <c r="F114" s="217" t="s">
        <v>170</v>
      </c>
      <c r="G114" s="215"/>
      <c r="H114" s="218">
        <v>36.712000000000003</v>
      </c>
      <c r="I114" s="219"/>
      <c r="J114" s="215"/>
      <c r="K114" s="215"/>
      <c r="L114" s="220"/>
      <c r="M114" s="221"/>
      <c r="N114" s="222"/>
      <c r="O114" s="222"/>
      <c r="P114" s="222"/>
      <c r="Q114" s="222"/>
      <c r="R114" s="222"/>
      <c r="S114" s="222"/>
      <c r="T114" s="223"/>
      <c r="AT114" s="224" t="s">
        <v>155</v>
      </c>
      <c r="AU114" s="224" t="s">
        <v>153</v>
      </c>
      <c r="AV114" s="12" t="s">
        <v>84</v>
      </c>
      <c r="AW114" s="12" t="s">
        <v>37</v>
      </c>
      <c r="AX114" s="12" t="s">
        <v>82</v>
      </c>
      <c r="AY114" s="224" t="s">
        <v>143</v>
      </c>
    </row>
    <row r="115" spans="2:65" s="1" customFormat="1" ht="16.5" customHeight="1">
      <c r="B115" s="40"/>
      <c r="C115" s="191" t="s">
        <v>152</v>
      </c>
      <c r="D115" s="191" t="s">
        <v>147</v>
      </c>
      <c r="E115" s="192" t="s">
        <v>171</v>
      </c>
      <c r="F115" s="193" t="s">
        <v>172</v>
      </c>
      <c r="G115" s="194" t="s">
        <v>173</v>
      </c>
      <c r="H115" s="195">
        <v>717.28499999999997</v>
      </c>
      <c r="I115" s="196"/>
      <c r="J115" s="197">
        <f>ROUND(I115*H115,2)</f>
        <v>0</v>
      </c>
      <c r="K115" s="193" t="s">
        <v>151</v>
      </c>
      <c r="L115" s="60"/>
      <c r="M115" s="198" t="s">
        <v>21</v>
      </c>
      <c r="N115" s="199" t="s">
        <v>45</v>
      </c>
      <c r="O115" s="41"/>
      <c r="P115" s="200">
        <f>O115*H115</f>
        <v>0</v>
      </c>
      <c r="Q115" s="200">
        <v>0</v>
      </c>
      <c r="R115" s="200">
        <f>Q115*H115</f>
        <v>0</v>
      </c>
      <c r="S115" s="200">
        <v>0</v>
      </c>
      <c r="T115" s="201">
        <f>S115*H115</f>
        <v>0</v>
      </c>
      <c r="AR115" s="23" t="s">
        <v>152</v>
      </c>
      <c r="AT115" s="23" t="s">
        <v>147</v>
      </c>
      <c r="AU115" s="23" t="s">
        <v>153</v>
      </c>
      <c r="AY115" s="23" t="s">
        <v>143</v>
      </c>
      <c r="BE115" s="202">
        <f>IF(N115="základní",J115,0)</f>
        <v>0</v>
      </c>
      <c r="BF115" s="202">
        <f>IF(N115="snížená",J115,0)</f>
        <v>0</v>
      </c>
      <c r="BG115" s="202">
        <f>IF(N115="zákl. přenesená",J115,0)</f>
        <v>0</v>
      </c>
      <c r="BH115" s="202">
        <f>IF(N115="sníž. přenesená",J115,0)</f>
        <v>0</v>
      </c>
      <c r="BI115" s="202">
        <f>IF(N115="nulová",J115,0)</f>
        <v>0</v>
      </c>
      <c r="BJ115" s="23" t="s">
        <v>82</v>
      </c>
      <c r="BK115" s="202">
        <f>ROUND(I115*H115,2)</f>
        <v>0</v>
      </c>
      <c r="BL115" s="23" t="s">
        <v>152</v>
      </c>
      <c r="BM115" s="23" t="s">
        <v>174</v>
      </c>
    </row>
    <row r="116" spans="2:65" s="11" customFormat="1">
      <c r="B116" s="203"/>
      <c r="C116" s="204"/>
      <c r="D116" s="205" t="s">
        <v>155</v>
      </c>
      <c r="E116" s="206" t="s">
        <v>21</v>
      </c>
      <c r="F116" s="207" t="s">
        <v>175</v>
      </c>
      <c r="G116" s="204"/>
      <c r="H116" s="206" t="s">
        <v>21</v>
      </c>
      <c r="I116" s="208"/>
      <c r="J116" s="204"/>
      <c r="K116" s="204"/>
      <c r="L116" s="209"/>
      <c r="M116" s="210"/>
      <c r="N116" s="211"/>
      <c r="O116" s="211"/>
      <c r="P116" s="211"/>
      <c r="Q116" s="211"/>
      <c r="R116" s="211"/>
      <c r="S116" s="211"/>
      <c r="T116" s="212"/>
      <c r="AT116" s="213" t="s">
        <v>155</v>
      </c>
      <c r="AU116" s="213" t="s">
        <v>153</v>
      </c>
      <c r="AV116" s="11" t="s">
        <v>82</v>
      </c>
      <c r="AW116" s="11" t="s">
        <v>37</v>
      </c>
      <c r="AX116" s="11" t="s">
        <v>74</v>
      </c>
      <c r="AY116" s="213" t="s">
        <v>143</v>
      </c>
    </row>
    <row r="117" spans="2:65" s="12" customFormat="1">
      <c r="B117" s="214"/>
      <c r="C117" s="215"/>
      <c r="D117" s="205" t="s">
        <v>155</v>
      </c>
      <c r="E117" s="216" t="s">
        <v>21</v>
      </c>
      <c r="F117" s="217" t="s">
        <v>176</v>
      </c>
      <c r="G117" s="215"/>
      <c r="H117" s="218">
        <v>711.51</v>
      </c>
      <c r="I117" s="219"/>
      <c r="J117" s="215"/>
      <c r="K117" s="215"/>
      <c r="L117" s="220"/>
      <c r="M117" s="221"/>
      <c r="N117" s="222"/>
      <c r="O117" s="222"/>
      <c r="P117" s="222"/>
      <c r="Q117" s="222"/>
      <c r="R117" s="222"/>
      <c r="S117" s="222"/>
      <c r="T117" s="223"/>
      <c r="AT117" s="224" t="s">
        <v>155</v>
      </c>
      <c r="AU117" s="224" t="s">
        <v>153</v>
      </c>
      <c r="AV117" s="12" t="s">
        <v>84</v>
      </c>
      <c r="AW117" s="12" t="s">
        <v>37</v>
      </c>
      <c r="AX117" s="12" t="s">
        <v>74</v>
      </c>
      <c r="AY117" s="224" t="s">
        <v>143</v>
      </c>
    </row>
    <row r="118" spans="2:65" s="12" customFormat="1">
      <c r="B118" s="214"/>
      <c r="C118" s="215"/>
      <c r="D118" s="205" t="s">
        <v>155</v>
      </c>
      <c r="E118" s="216" t="s">
        <v>21</v>
      </c>
      <c r="F118" s="217" t="s">
        <v>177</v>
      </c>
      <c r="G118" s="215"/>
      <c r="H118" s="218">
        <v>5.7750000000000004</v>
      </c>
      <c r="I118" s="219"/>
      <c r="J118" s="215"/>
      <c r="K118" s="215"/>
      <c r="L118" s="220"/>
      <c r="M118" s="221"/>
      <c r="N118" s="222"/>
      <c r="O118" s="222"/>
      <c r="P118" s="222"/>
      <c r="Q118" s="222"/>
      <c r="R118" s="222"/>
      <c r="S118" s="222"/>
      <c r="T118" s="223"/>
      <c r="AT118" s="224" t="s">
        <v>155</v>
      </c>
      <c r="AU118" s="224" t="s">
        <v>153</v>
      </c>
      <c r="AV118" s="12" t="s">
        <v>84</v>
      </c>
      <c r="AW118" s="12" t="s">
        <v>37</v>
      </c>
      <c r="AX118" s="12" t="s">
        <v>74</v>
      </c>
      <c r="AY118" s="224" t="s">
        <v>143</v>
      </c>
    </row>
    <row r="119" spans="2:65" s="13" customFormat="1">
      <c r="B119" s="225"/>
      <c r="C119" s="226"/>
      <c r="D119" s="205" t="s">
        <v>155</v>
      </c>
      <c r="E119" s="227" t="s">
        <v>21</v>
      </c>
      <c r="F119" s="228" t="s">
        <v>161</v>
      </c>
      <c r="G119" s="226"/>
      <c r="H119" s="229">
        <v>717.28499999999997</v>
      </c>
      <c r="I119" s="230"/>
      <c r="J119" s="226"/>
      <c r="K119" s="226"/>
      <c r="L119" s="231"/>
      <c r="M119" s="232"/>
      <c r="N119" s="233"/>
      <c r="O119" s="233"/>
      <c r="P119" s="233"/>
      <c r="Q119" s="233"/>
      <c r="R119" s="233"/>
      <c r="S119" s="233"/>
      <c r="T119" s="234"/>
      <c r="AT119" s="235" t="s">
        <v>155</v>
      </c>
      <c r="AU119" s="235" t="s">
        <v>153</v>
      </c>
      <c r="AV119" s="13" t="s">
        <v>152</v>
      </c>
      <c r="AW119" s="13" t="s">
        <v>37</v>
      </c>
      <c r="AX119" s="13" t="s">
        <v>82</v>
      </c>
      <c r="AY119" s="235" t="s">
        <v>143</v>
      </c>
    </row>
    <row r="120" spans="2:65" s="10" customFormat="1" ht="22.35" customHeight="1">
      <c r="B120" s="175"/>
      <c r="C120" s="176"/>
      <c r="D120" s="177" t="s">
        <v>73</v>
      </c>
      <c r="E120" s="189" t="s">
        <v>178</v>
      </c>
      <c r="F120" s="189" t="s">
        <v>179</v>
      </c>
      <c r="G120" s="176"/>
      <c r="H120" s="176"/>
      <c r="I120" s="179"/>
      <c r="J120" s="190">
        <f>BK120</f>
        <v>0</v>
      </c>
      <c r="K120" s="176"/>
      <c r="L120" s="181"/>
      <c r="M120" s="182"/>
      <c r="N120" s="183"/>
      <c r="O120" s="183"/>
      <c r="P120" s="184">
        <f>SUM(P121:P132)</f>
        <v>0</v>
      </c>
      <c r="Q120" s="183"/>
      <c r="R120" s="184">
        <f>SUM(R121:R132)</f>
        <v>0</v>
      </c>
      <c r="S120" s="183"/>
      <c r="T120" s="185">
        <f>SUM(T121:T132)</f>
        <v>0</v>
      </c>
      <c r="AR120" s="186" t="s">
        <v>82</v>
      </c>
      <c r="AT120" s="187" t="s">
        <v>73</v>
      </c>
      <c r="AU120" s="187" t="s">
        <v>84</v>
      </c>
      <c r="AY120" s="186" t="s">
        <v>143</v>
      </c>
      <c r="BK120" s="188">
        <f>SUM(BK121:BK132)</f>
        <v>0</v>
      </c>
    </row>
    <row r="121" spans="2:65" s="1" customFormat="1" ht="25.5" customHeight="1">
      <c r="B121" s="40"/>
      <c r="C121" s="191" t="s">
        <v>180</v>
      </c>
      <c r="D121" s="191" t="s">
        <v>147</v>
      </c>
      <c r="E121" s="192" t="s">
        <v>181</v>
      </c>
      <c r="F121" s="193" t="s">
        <v>182</v>
      </c>
      <c r="G121" s="194" t="s">
        <v>150</v>
      </c>
      <c r="H121" s="195">
        <v>7.4039999999999999</v>
      </c>
      <c r="I121" s="196"/>
      <c r="J121" s="197">
        <f>ROUND(I121*H121,2)</f>
        <v>0</v>
      </c>
      <c r="K121" s="193" t="s">
        <v>151</v>
      </c>
      <c r="L121" s="60"/>
      <c r="M121" s="198" t="s">
        <v>21</v>
      </c>
      <c r="N121" s="199" t="s">
        <v>45</v>
      </c>
      <c r="O121" s="41"/>
      <c r="P121" s="200">
        <f>O121*H121</f>
        <v>0</v>
      </c>
      <c r="Q121" s="200">
        <v>0</v>
      </c>
      <c r="R121" s="200">
        <f>Q121*H121</f>
        <v>0</v>
      </c>
      <c r="S121" s="200">
        <v>0</v>
      </c>
      <c r="T121" s="201">
        <f>S121*H121</f>
        <v>0</v>
      </c>
      <c r="AR121" s="23" t="s">
        <v>152</v>
      </c>
      <c r="AT121" s="23" t="s">
        <v>147</v>
      </c>
      <c r="AU121" s="23" t="s">
        <v>153</v>
      </c>
      <c r="AY121" s="23" t="s">
        <v>143</v>
      </c>
      <c r="BE121" s="202">
        <f>IF(N121="základní",J121,0)</f>
        <v>0</v>
      </c>
      <c r="BF121" s="202">
        <f>IF(N121="snížená",J121,0)</f>
        <v>0</v>
      </c>
      <c r="BG121" s="202">
        <f>IF(N121="zákl. přenesená",J121,0)</f>
        <v>0</v>
      </c>
      <c r="BH121" s="202">
        <f>IF(N121="sníž. přenesená",J121,0)</f>
        <v>0</v>
      </c>
      <c r="BI121" s="202">
        <f>IF(N121="nulová",J121,0)</f>
        <v>0</v>
      </c>
      <c r="BJ121" s="23" t="s">
        <v>82</v>
      </c>
      <c r="BK121" s="202">
        <f>ROUND(I121*H121,2)</f>
        <v>0</v>
      </c>
      <c r="BL121" s="23" t="s">
        <v>152</v>
      </c>
      <c r="BM121" s="23" t="s">
        <v>183</v>
      </c>
    </row>
    <row r="122" spans="2:65" s="11" customFormat="1">
      <c r="B122" s="203"/>
      <c r="C122" s="204"/>
      <c r="D122" s="205" t="s">
        <v>155</v>
      </c>
      <c r="E122" s="206" t="s">
        <v>21</v>
      </c>
      <c r="F122" s="207" t="s">
        <v>184</v>
      </c>
      <c r="G122" s="204"/>
      <c r="H122" s="206" t="s">
        <v>21</v>
      </c>
      <c r="I122" s="208"/>
      <c r="J122" s="204"/>
      <c r="K122" s="204"/>
      <c r="L122" s="209"/>
      <c r="M122" s="210"/>
      <c r="N122" s="211"/>
      <c r="O122" s="211"/>
      <c r="P122" s="211"/>
      <c r="Q122" s="211"/>
      <c r="R122" s="211"/>
      <c r="S122" s="211"/>
      <c r="T122" s="212"/>
      <c r="AT122" s="213" t="s">
        <v>155</v>
      </c>
      <c r="AU122" s="213" t="s">
        <v>153</v>
      </c>
      <c r="AV122" s="11" t="s">
        <v>82</v>
      </c>
      <c r="AW122" s="11" t="s">
        <v>37</v>
      </c>
      <c r="AX122" s="11" t="s">
        <v>74</v>
      </c>
      <c r="AY122" s="213" t="s">
        <v>143</v>
      </c>
    </row>
    <row r="123" spans="2:65" s="11" customFormat="1">
      <c r="B123" s="203"/>
      <c r="C123" s="204"/>
      <c r="D123" s="205" t="s">
        <v>155</v>
      </c>
      <c r="E123" s="206" t="s">
        <v>21</v>
      </c>
      <c r="F123" s="207" t="s">
        <v>185</v>
      </c>
      <c r="G123" s="204"/>
      <c r="H123" s="206" t="s">
        <v>21</v>
      </c>
      <c r="I123" s="208"/>
      <c r="J123" s="204"/>
      <c r="K123" s="204"/>
      <c r="L123" s="209"/>
      <c r="M123" s="210"/>
      <c r="N123" s="211"/>
      <c r="O123" s="211"/>
      <c r="P123" s="211"/>
      <c r="Q123" s="211"/>
      <c r="R123" s="211"/>
      <c r="S123" s="211"/>
      <c r="T123" s="212"/>
      <c r="AT123" s="213" t="s">
        <v>155</v>
      </c>
      <c r="AU123" s="213" t="s">
        <v>153</v>
      </c>
      <c r="AV123" s="11" t="s">
        <v>82</v>
      </c>
      <c r="AW123" s="11" t="s">
        <v>37</v>
      </c>
      <c r="AX123" s="11" t="s">
        <v>74</v>
      </c>
      <c r="AY123" s="213" t="s">
        <v>143</v>
      </c>
    </row>
    <row r="124" spans="2:65" s="12" customFormat="1">
      <c r="B124" s="214"/>
      <c r="C124" s="215"/>
      <c r="D124" s="205" t="s">
        <v>155</v>
      </c>
      <c r="E124" s="216" t="s">
        <v>21</v>
      </c>
      <c r="F124" s="217" t="s">
        <v>186</v>
      </c>
      <c r="G124" s="215"/>
      <c r="H124" s="218">
        <v>7.1150000000000002</v>
      </c>
      <c r="I124" s="219"/>
      <c r="J124" s="215"/>
      <c r="K124" s="215"/>
      <c r="L124" s="220"/>
      <c r="M124" s="221"/>
      <c r="N124" s="222"/>
      <c r="O124" s="222"/>
      <c r="P124" s="222"/>
      <c r="Q124" s="222"/>
      <c r="R124" s="222"/>
      <c r="S124" s="222"/>
      <c r="T124" s="223"/>
      <c r="AT124" s="224" t="s">
        <v>155</v>
      </c>
      <c r="AU124" s="224" t="s">
        <v>153</v>
      </c>
      <c r="AV124" s="12" t="s">
        <v>84</v>
      </c>
      <c r="AW124" s="12" t="s">
        <v>37</v>
      </c>
      <c r="AX124" s="12" t="s">
        <v>74</v>
      </c>
      <c r="AY124" s="224" t="s">
        <v>143</v>
      </c>
    </row>
    <row r="125" spans="2:65" s="11" customFormat="1">
      <c r="B125" s="203"/>
      <c r="C125" s="204"/>
      <c r="D125" s="205" t="s">
        <v>155</v>
      </c>
      <c r="E125" s="206" t="s">
        <v>21</v>
      </c>
      <c r="F125" s="207" t="s">
        <v>187</v>
      </c>
      <c r="G125" s="204"/>
      <c r="H125" s="206" t="s">
        <v>21</v>
      </c>
      <c r="I125" s="208"/>
      <c r="J125" s="204"/>
      <c r="K125" s="204"/>
      <c r="L125" s="209"/>
      <c r="M125" s="210"/>
      <c r="N125" s="211"/>
      <c r="O125" s="211"/>
      <c r="P125" s="211"/>
      <c r="Q125" s="211"/>
      <c r="R125" s="211"/>
      <c r="S125" s="211"/>
      <c r="T125" s="212"/>
      <c r="AT125" s="213" t="s">
        <v>155</v>
      </c>
      <c r="AU125" s="213" t="s">
        <v>153</v>
      </c>
      <c r="AV125" s="11" t="s">
        <v>82</v>
      </c>
      <c r="AW125" s="11" t="s">
        <v>37</v>
      </c>
      <c r="AX125" s="11" t="s">
        <v>74</v>
      </c>
      <c r="AY125" s="213" t="s">
        <v>143</v>
      </c>
    </row>
    <row r="126" spans="2:65" s="12" customFormat="1">
      <c r="B126" s="214"/>
      <c r="C126" s="215"/>
      <c r="D126" s="205" t="s">
        <v>155</v>
      </c>
      <c r="E126" s="216" t="s">
        <v>21</v>
      </c>
      <c r="F126" s="217" t="s">
        <v>188</v>
      </c>
      <c r="G126" s="215"/>
      <c r="H126" s="218">
        <v>0.28899999999999998</v>
      </c>
      <c r="I126" s="219"/>
      <c r="J126" s="215"/>
      <c r="K126" s="215"/>
      <c r="L126" s="220"/>
      <c r="M126" s="221"/>
      <c r="N126" s="222"/>
      <c r="O126" s="222"/>
      <c r="P126" s="222"/>
      <c r="Q126" s="222"/>
      <c r="R126" s="222"/>
      <c r="S126" s="222"/>
      <c r="T126" s="223"/>
      <c r="AT126" s="224" t="s">
        <v>155</v>
      </c>
      <c r="AU126" s="224" t="s">
        <v>153</v>
      </c>
      <c r="AV126" s="12" t="s">
        <v>84</v>
      </c>
      <c r="AW126" s="12" t="s">
        <v>37</v>
      </c>
      <c r="AX126" s="12" t="s">
        <v>74</v>
      </c>
      <c r="AY126" s="224" t="s">
        <v>143</v>
      </c>
    </row>
    <row r="127" spans="2:65" s="13" customFormat="1">
      <c r="B127" s="225"/>
      <c r="C127" s="226"/>
      <c r="D127" s="205" t="s">
        <v>155</v>
      </c>
      <c r="E127" s="227" t="s">
        <v>21</v>
      </c>
      <c r="F127" s="228" t="s">
        <v>161</v>
      </c>
      <c r="G127" s="226"/>
      <c r="H127" s="229">
        <v>7.4039999999999999</v>
      </c>
      <c r="I127" s="230"/>
      <c r="J127" s="226"/>
      <c r="K127" s="226"/>
      <c r="L127" s="231"/>
      <c r="M127" s="232"/>
      <c r="N127" s="233"/>
      <c r="O127" s="233"/>
      <c r="P127" s="233"/>
      <c r="Q127" s="233"/>
      <c r="R127" s="233"/>
      <c r="S127" s="233"/>
      <c r="T127" s="234"/>
      <c r="AT127" s="235" t="s">
        <v>155</v>
      </c>
      <c r="AU127" s="235" t="s">
        <v>153</v>
      </c>
      <c r="AV127" s="13" t="s">
        <v>152</v>
      </c>
      <c r="AW127" s="13" t="s">
        <v>37</v>
      </c>
      <c r="AX127" s="13" t="s">
        <v>82</v>
      </c>
      <c r="AY127" s="235" t="s">
        <v>143</v>
      </c>
    </row>
    <row r="128" spans="2:65" s="1" customFormat="1" ht="25.5" customHeight="1">
      <c r="B128" s="40"/>
      <c r="C128" s="191" t="s">
        <v>189</v>
      </c>
      <c r="D128" s="191" t="s">
        <v>147</v>
      </c>
      <c r="E128" s="192" t="s">
        <v>190</v>
      </c>
      <c r="F128" s="193" t="s">
        <v>191</v>
      </c>
      <c r="G128" s="194" t="s">
        <v>150</v>
      </c>
      <c r="H128" s="195">
        <v>7.4039999999999999</v>
      </c>
      <c r="I128" s="196"/>
      <c r="J128" s="197">
        <f>ROUND(I128*H128,2)</f>
        <v>0</v>
      </c>
      <c r="K128" s="193" t="s">
        <v>151</v>
      </c>
      <c r="L128" s="60"/>
      <c r="M128" s="198" t="s">
        <v>21</v>
      </c>
      <c r="N128" s="199" t="s">
        <v>45</v>
      </c>
      <c r="O128" s="41"/>
      <c r="P128" s="200">
        <f>O128*H128</f>
        <v>0</v>
      </c>
      <c r="Q128" s="200">
        <v>0</v>
      </c>
      <c r="R128" s="200">
        <f>Q128*H128</f>
        <v>0</v>
      </c>
      <c r="S128" s="200">
        <v>0</v>
      </c>
      <c r="T128" s="201">
        <f>S128*H128</f>
        <v>0</v>
      </c>
      <c r="AR128" s="23" t="s">
        <v>152</v>
      </c>
      <c r="AT128" s="23" t="s">
        <v>147</v>
      </c>
      <c r="AU128" s="23" t="s">
        <v>153</v>
      </c>
      <c r="AY128" s="23" t="s">
        <v>143</v>
      </c>
      <c r="BE128" s="202">
        <f>IF(N128="základní",J128,0)</f>
        <v>0</v>
      </c>
      <c r="BF128" s="202">
        <f>IF(N128="snížená",J128,0)</f>
        <v>0</v>
      </c>
      <c r="BG128" s="202">
        <f>IF(N128="zákl. přenesená",J128,0)</f>
        <v>0</v>
      </c>
      <c r="BH128" s="202">
        <f>IF(N128="sníž. přenesená",J128,0)</f>
        <v>0</v>
      </c>
      <c r="BI128" s="202">
        <f>IF(N128="nulová",J128,0)</f>
        <v>0</v>
      </c>
      <c r="BJ128" s="23" t="s">
        <v>82</v>
      </c>
      <c r="BK128" s="202">
        <f>ROUND(I128*H128,2)</f>
        <v>0</v>
      </c>
      <c r="BL128" s="23" t="s">
        <v>152</v>
      </c>
      <c r="BM128" s="23" t="s">
        <v>192</v>
      </c>
    </row>
    <row r="129" spans="2:65" s="12" customFormat="1">
      <c r="B129" s="214"/>
      <c r="C129" s="215"/>
      <c r="D129" s="205" t="s">
        <v>155</v>
      </c>
      <c r="E129" s="216" t="s">
        <v>21</v>
      </c>
      <c r="F129" s="217" t="s">
        <v>193</v>
      </c>
      <c r="G129" s="215"/>
      <c r="H129" s="218">
        <v>7.4039999999999999</v>
      </c>
      <c r="I129" s="219"/>
      <c r="J129" s="215"/>
      <c r="K129" s="215"/>
      <c r="L129" s="220"/>
      <c r="M129" s="221"/>
      <c r="N129" s="222"/>
      <c r="O129" s="222"/>
      <c r="P129" s="222"/>
      <c r="Q129" s="222"/>
      <c r="R129" s="222"/>
      <c r="S129" s="222"/>
      <c r="T129" s="223"/>
      <c r="AT129" s="224" t="s">
        <v>155</v>
      </c>
      <c r="AU129" s="224" t="s">
        <v>153</v>
      </c>
      <c r="AV129" s="12" t="s">
        <v>84</v>
      </c>
      <c r="AW129" s="12" t="s">
        <v>37</v>
      </c>
      <c r="AX129" s="12" t="s">
        <v>82</v>
      </c>
      <c r="AY129" s="224" t="s">
        <v>143</v>
      </c>
    </row>
    <row r="130" spans="2:65" s="1" customFormat="1" ht="25.5" customHeight="1">
      <c r="B130" s="40"/>
      <c r="C130" s="191" t="s">
        <v>194</v>
      </c>
      <c r="D130" s="191" t="s">
        <v>147</v>
      </c>
      <c r="E130" s="192" t="s">
        <v>195</v>
      </c>
      <c r="F130" s="193" t="s">
        <v>196</v>
      </c>
      <c r="G130" s="194" t="s">
        <v>150</v>
      </c>
      <c r="H130" s="195">
        <v>0.14799999999999999</v>
      </c>
      <c r="I130" s="196"/>
      <c r="J130" s="197">
        <f>ROUND(I130*H130,2)</f>
        <v>0</v>
      </c>
      <c r="K130" s="193" t="s">
        <v>151</v>
      </c>
      <c r="L130" s="60"/>
      <c r="M130" s="198" t="s">
        <v>21</v>
      </c>
      <c r="N130" s="199" t="s">
        <v>45</v>
      </c>
      <c r="O130" s="41"/>
      <c r="P130" s="200">
        <f>O130*H130</f>
        <v>0</v>
      </c>
      <c r="Q130" s="200">
        <v>0</v>
      </c>
      <c r="R130" s="200">
        <f>Q130*H130</f>
        <v>0</v>
      </c>
      <c r="S130" s="200">
        <v>0</v>
      </c>
      <c r="T130" s="201">
        <f>S130*H130</f>
        <v>0</v>
      </c>
      <c r="AR130" s="23" t="s">
        <v>152</v>
      </c>
      <c r="AT130" s="23" t="s">
        <v>147</v>
      </c>
      <c r="AU130" s="23" t="s">
        <v>153</v>
      </c>
      <c r="AY130" s="23" t="s">
        <v>143</v>
      </c>
      <c r="BE130" s="202">
        <f>IF(N130="základní",J130,0)</f>
        <v>0</v>
      </c>
      <c r="BF130" s="202">
        <f>IF(N130="snížená",J130,0)</f>
        <v>0</v>
      </c>
      <c r="BG130" s="202">
        <f>IF(N130="zákl. přenesená",J130,0)</f>
        <v>0</v>
      </c>
      <c r="BH130" s="202">
        <f>IF(N130="sníž. přenesená",J130,0)</f>
        <v>0</v>
      </c>
      <c r="BI130" s="202">
        <f>IF(N130="nulová",J130,0)</f>
        <v>0</v>
      </c>
      <c r="BJ130" s="23" t="s">
        <v>82</v>
      </c>
      <c r="BK130" s="202">
        <f>ROUND(I130*H130,2)</f>
        <v>0</v>
      </c>
      <c r="BL130" s="23" t="s">
        <v>152</v>
      </c>
      <c r="BM130" s="23" t="s">
        <v>197</v>
      </c>
    </row>
    <row r="131" spans="2:65" s="11" customFormat="1">
      <c r="B131" s="203"/>
      <c r="C131" s="204"/>
      <c r="D131" s="205" t="s">
        <v>155</v>
      </c>
      <c r="E131" s="206" t="s">
        <v>21</v>
      </c>
      <c r="F131" s="207" t="s">
        <v>198</v>
      </c>
      <c r="G131" s="204"/>
      <c r="H131" s="206" t="s">
        <v>21</v>
      </c>
      <c r="I131" s="208"/>
      <c r="J131" s="204"/>
      <c r="K131" s="204"/>
      <c r="L131" s="209"/>
      <c r="M131" s="210"/>
      <c r="N131" s="211"/>
      <c r="O131" s="211"/>
      <c r="P131" s="211"/>
      <c r="Q131" s="211"/>
      <c r="R131" s="211"/>
      <c r="S131" s="211"/>
      <c r="T131" s="212"/>
      <c r="AT131" s="213" t="s">
        <v>155</v>
      </c>
      <c r="AU131" s="213" t="s">
        <v>153</v>
      </c>
      <c r="AV131" s="11" t="s">
        <v>82</v>
      </c>
      <c r="AW131" s="11" t="s">
        <v>37</v>
      </c>
      <c r="AX131" s="11" t="s">
        <v>74</v>
      </c>
      <c r="AY131" s="213" t="s">
        <v>143</v>
      </c>
    </row>
    <row r="132" spans="2:65" s="12" customFormat="1">
      <c r="B132" s="214"/>
      <c r="C132" s="215"/>
      <c r="D132" s="205" t="s">
        <v>155</v>
      </c>
      <c r="E132" s="216" t="s">
        <v>21</v>
      </c>
      <c r="F132" s="217" t="s">
        <v>199</v>
      </c>
      <c r="G132" s="215"/>
      <c r="H132" s="218">
        <v>0.14799999999999999</v>
      </c>
      <c r="I132" s="219"/>
      <c r="J132" s="215"/>
      <c r="K132" s="215"/>
      <c r="L132" s="220"/>
      <c r="M132" s="221"/>
      <c r="N132" s="222"/>
      <c r="O132" s="222"/>
      <c r="P132" s="222"/>
      <c r="Q132" s="222"/>
      <c r="R132" s="222"/>
      <c r="S132" s="222"/>
      <c r="T132" s="223"/>
      <c r="AT132" s="224" t="s">
        <v>155</v>
      </c>
      <c r="AU132" s="224" t="s">
        <v>153</v>
      </c>
      <c r="AV132" s="12" t="s">
        <v>84</v>
      </c>
      <c r="AW132" s="12" t="s">
        <v>37</v>
      </c>
      <c r="AX132" s="12" t="s">
        <v>82</v>
      </c>
      <c r="AY132" s="224" t="s">
        <v>143</v>
      </c>
    </row>
    <row r="133" spans="2:65" s="10" customFormat="1" ht="22.35" customHeight="1">
      <c r="B133" s="175"/>
      <c r="C133" s="176"/>
      <c r="D133" s="177" t="s">
        <v>73</v>
      </c>
      <c r="E133" s="189" t="s">
        <v>200</v>
      </c>
      <c r="F133" s="189" t="s">
        <v>201</v>
      </c>
      <c r="G133" s="176"/>
      <c r="H133" s="176"/>
      <c r="I133" s="179"/>
      <c r="J133" s="190">
        <f>BK133</f>
        <v>0</v>
      </c>
      <c r="K133" s="176"/>
      <c r="L133" s="181"/>
      <c r="M133" s="182"/>
      <c r="N133" s="183"/>
      <c r="O133" s="183"/>
      <c r="P133" s="184">
        <f>SUM(P134:P160)</f>
        <v>0</v>
      </c>
      <c r="Q133" s="183"/>
      <c r="R133" s="184">
        <f>SUM(R134:R160)</f>
        <v>15.298</v>
      </c>
      <c r="S133" s="183"/>
      <c r="T133" s="185">
        <f>SUM(T134:T160)</f>
        <v>0</v>
      </c>
      <c r="AR133" s="186" t="s">
        <v>82</v>
      </c>
      <c r="AT133" s="187" t="s">
        <v>73</v>
      </c>
      <c r="AU133" s="187" t="s">
        <v>84</v>
      </c>
      <c r="AY133" s="186" t="s">
        <v>143</v>
      </c>
      <c r="BK133" s="188">
        <f>SUM(BK134:BK160)</f>
        <v>0</v>
      </c>
    </row>
    <row r="134" spans="2:65" s="1" customFormat="1" ht="16.5" customHeight="1">
      <c r="B134" s="40"/>
      <c r="C134" s="191" t="s">
        <v>202</v>
      </c>
      <c r="D134" s="191" t="s">
        <v>147</v>
      </c>
      <c r="E134" s="192" t="s">
        <v>203</v>
      </c>
      <c r="F134" s="193" t="s">
        <v>204</v>
      </c>
      <c r="G134" s="194" t="s">
        <v>150</v>
      </c>
      <c r="H134" s="195">
        <v>7.7629999999999999</v>
      </c>
      <c r="I134" s="196"/>
      <c r="J134" s="197">
        <f>ROUND(I134*H134,2)</f>
        <v>0</v>
      </c>
      <c r="K134" s="193" t="s">
        <v>151</v>
      </c>
      <c r="L134" s="60"/>
      <c r="M134" s="198" t="s">
        <v>21</v>
      </c>
      <c r="N134" s="199" t="s">
        <v>45</v>
      </c>
      <c r="O134" s="41"/>
      <c r="P134" s="200">
        <f>O134*H134</f>
        <v>0</v>
      </c>
      <c r="Q134" s="200">
        <v>0</v>
      </c>
      <c r="R134" s="200">
        <f>Q134*H134</f>
        <v>0</v>
      </c>
      <c r="S134" s="200">
        <v>0</v>
      </c>
      <c r="T134" s="201">
        <f>S134*H134</f>
        <v>0</v>
      </c>
      <c r="AR134" s="23" t="s">
        <v>152</v>
      </c>
      <c r="AT134" s="23" t="s">
        <v>147</v>
      </c>
      <c r="AU134" s="23" t="s">
        <v>153</v>
      </c>
      <c r="AY134" s="23" t="s">
        <v>143</v>
      </c>
      <c r="BE134" s="202">
        <f>IF(N134="základní",J134,0)</f>
        <v>0</v>
      </c>
      <c r="BF134" s="202">
        <f>IF(N134="snížená",J134,0)</f>
        <v>0</v>
      </c>
      <c r="BG134" s="202">
        <f>IF(N134="zákl. přenesená",J134,0)</f>
        <v>0</v>
      </c>
      <c r="BH134" s="202">
        <f>IF(N134="sníž. přenesená",J134,0)</f>
        <v>0</v>
      </c>
      <c r="BI134" s="202">
        <f>IF(N134="nulová",J134,0)</f>
        <v>0</v>
      </c>
      <c r="BJ134" s="23" t="s">
        <v>82</v>
      </c>
      <c r="BK134" s="202">
        <f>ROUND(I134*H134,2)</f>
        <v>0</v>
      </c>
      <c r="BL134" s="23" t="s">
        <v>152</v>
      </c>
      <c r="BM134" s="23" t="s">
        <v>205</v>
      </c>
    </row>
    <row r="135" spans="2:65" s="12" customFormat="1">
      <c r="B135" s="214"/>
      <c r="C135" s="215"/>
      <c r="D135" s="205" t="s">
        <v>155</v>
      </c>
      <c r="E135" s="216" t="s">
        <v>21</v>
      </c>
      <c r="F135" s="217" t="s">
        <v>206</v>
      </c>
      <c r="G135" s="215"/>
      <c r="H135" s="218">
        <v>7.7629999999999999</v>
      </c>
      <c r="I135" s="219"/>
      <c r="J135" s="215"/>
      <c r="K135" s="215"/>
      <c r="L135" s="220"/>
      <c r="M135" s="221"/>
      <c r="N135" s="222"/>
      <c r="O135" s="222"/>
      <c r="P135" s="222"/>
      <c r="Q135" s="222"/>
      <c r="R135" s="222"/>
      <c r="S135" s="222"/>
      <c r="T135" s="223"/>
      <c r="AT135" s="224" t="s">
        <v>155</v>
      </c>
      <c r="AU135" s="224" t="s">
        <v>153</v>
      </c>
      <c r="AV135" s="12" t="s">
        <v>84</v>
      </c>
      <c r="AW135" s="12" t="s">
        <v>37</v>
      </c>
      <c r="AX135" s="12" t="s">
        <v>82</v>
      </c>
      <c r="AY135" s="224" t="s">
        <v>143</v>
      </c>
    </row>
    <row r="136" spans="2:65" s="1" customFormat="1" ht="16.5" customHeight="1">
      <c r="B136" s="40"/>
      <c r="C136" s="191" t="s">
        <v>207</v>
      </c>
      <c r="D136" s="191" t="s">
        <v>147</v>
      </c>
      <c r="E136" s="192" t="s">
        <v>208</v>
      </c>
      <c r="F136" s="193" t="s">
        <v>209</v>
      </c>
      <c r="G136" s="194" t="s">
        <v>150</v>
      </c>
      <c r="H136" s="195">
        <v>7.7629999999999999</v>
      </c>
      <c r="I136" s="196"/>
      <c r="J136" s="197">
        <f>ROUND(I136*H136,2)</f>
        <v>0</v>
      </c>
      <c r="K136" s="193" t="s">
        <v>151</v>
      </c>
      <c r="L136" s="60"/>
      <c r="M136" s="198" t="s">
        <v>21</v>
      </c>
      <c r="N136" s="199" t="s">
        <v>45</v>
      </c>
      <c r="O136" s="41"/>
      <c r="P136" s="200">
        <f>O136*H136</f>
        <v>0</v>
      </c>
      <c r="Q136" s="200">
        <v>0</v>
      </c>
      <c r="R136" s="200">
        <f>Q136*H136</f>
        <v>0</v>
      </c>
      <c r="S136" s="200">
        <v>0</v>
      </c>
      <c r="T136" s="201">
        <f>S136*H136</f>
        <v>0</v>
      </c>
      <c r="AR136" s="23" t="s">
        <v>152</v>
      </c>
      <c r="AT136" s="23" t="s">
        <v>147</v>
      </c>
      <c r="AU136" s="23" t="s">
        <v>153</v>
      </c>
      <c r="AY136" s="23" t="s">
        <v>143</v>
      </c>
      <c r="BE136" s="202">
        <f>IF(N136="základní",J136,0)</f>
        <v>0</v>
      </c>
      <c r="BF136" s="202">
        <f>IF(N136="snížená",J136,0)</f>
        <v>0</v>
      </c>
      <c r="BG136" s="202">
        <f>IF(N136="zákl. přenesená",J136,0)</f>
        <v>0</v>
      </c>
      <c r="BH136" s="202">
        <f>IF(N136="sníž. přenesená",J136,0)</f>
        <v>0</v>
      </c>
      <c r="BI136" s="202">
        <f>IF(N136="nulová",J136,0)</f>
        <v>0</v>
      </c>
      <c r="BJ136" s="23" t="s">
        <v>82</v>
      </c>
      <c r="BK136" s="202">
        <f>ROUND(I136*H136,2)</f>
        <v>0</v>
      </c>
      <c r="BL136" s="23" t="s">
        <v>152</v>
      </c>
      <c r="BM136" s="23" t="s">
        <v>210</v>
      </c>
    </row>
    <row r="137" spans="2:65" s="12" customFormat="1">
      <c r="B137" s="214"/>
      <c r="C137" s="215"/>
      <c r="D137" s="205" t="s">
        <v>155</v>
      </c>
      <c r="E137" s="216" t="s">
        <v>21</v>
      </c>
      <c r="F137" s="217" t="s">
        <v>211</v>
      </c>
      <c r="G137" s="215"/>
      <c r="H137" s="218">
        <v>7.7629999999999999</v>
      </c>
      <c r="I137" s="219"/>
      <c r="J137" s="215"/>
      <c r="K137" s="215"/>
      <c r="L137" s="220"/>
      <c r="M137" s="221"/>
      <c r="N137" s="222"/>
      <c r="O137" s="222"/>
      <c r="P137" s="222"/>
      <c r="Q137" s="222"/>
      <c r="R137" s="222"/>
      <c r="S137" s="222"/>
      <c r="T137" s="223"/>
      <c r="AT137" s="224" t="s">
        <v>155</v>
      </c>
      <c r="AU137" s="224" t="s">
        <v>153</v>
      </c>
      <c r="AV137" s="12" t="s">
        <v>84</v>
      </c>
      <c r="AW137" s="12" t="s">
        <v>37</v>
      </c>
      <c r="AX137" s="12" t="s">
        <v>82</v>
      </c>
      <c r="AY137" s="224" t="s">
        <v>143</v>
      </c>
    </row>
    <row r="138" spans="2:65" s="1" customFormat="1" ht="16.5" customHeight="1">
      <c r="B138" s="40"/>
      <c r="C138" s="191" t="s">
        <v>212</v>
      </c>
      <c r="D138" s="191" t="s">
        <v>147</v>
      </c>
      <c r="E138" s="192" t="s">
        <v>213</v>
      </c>
      <c r="F138" s="193" t="s">
        <v>214</v>
      </c>
      <c r="G138" s="194" t="s">
        <v>150</v>
      </c>
      <c r="H138" s="195">
        <v>2.72</v>
      </c>
      <c r="I138" s="196"/>
      <c r="J138" s="197">
        <f>ROUND(I138*H138,2)</f>
        <v>0</v>
      </c>
      <c r="K138" s="193" t="s">
        <v>151</v>
      </c>
      <c r="L138" s="60"/>
      <c r="M138" s="198" t="s">
        <v>21</v>
      </c>
      <c r="N138" s="199" t="s">
        <v>45</v>
      </c>
      <c r="O138" s="41"/>
      <c r="P138" s="200">
        <f>O138*H138</f>
        <v>0</v>
      </c>
      <c r="Q138" s="200">
        <v>0</v>
      </c>
      <c r="R138" s="200">
        <f>Q138*H138</f>
        <v>0</v>
      </c>
      <c r="S138" s="200">
        <v>0</v>
      </c>
      <c r="T138" s="201">
        <f>S138*H138</f>
        <v>0</v>
      </c>
      <c r="AR138" s="23" t="s">
        <v>152</v>
      </c>
      <c r="AT138" s="23" t="s">
        <v>147</v>
      </c>
      <c r="AU138" s="23" t="s">
        <v>153</v>
      </c>
      <c r="AY138" s="23" t="s">
        <v>143</v>
      </c>
      <c r="BE138" s="202">
        <f>IF(N138="základní",J138,0)</f>
        <v>0</v>
      </c>
      <c r="BF138" s="202">
        <f>IF(N138="snížená",J138,0)</f>
        <v>0</v>
      </c>
      <c r="BG138" s="202">
        <f>IF(N138="zákl. přenesená",J138,0)</f>
        <v>0</v>
      </c>
      <c r="BH138" s="202">
        <f>IF(N138="sníž. přenesená",J138,0)</f>
        <v>0</v>
      </c>
      <c r="BI138" s="202">
        <f>IF(N138="nulová",J138,0)</f>
        <v>0</v>
      </c>
      <c r="BJ138" s="23" t="s">
        <v>82</v>
      </c>
      <c r="BK138" s="202">
        <f>ROUND(I138*H138,2)</f>
        <v>0</v>
      </c>
      <c r="BL138" s="23" t="s">
        <v>152</v>
      </c>
      <c r="BM138" s="23" t="s">
        <v>215</v>
      </c>
    </row>
    <row r="139" spans="2:65" s="12" customFormat="1">
      <c r="B139" s="214"/>
      <c r="C139" s="215"/>
      <c r="D139" s="205" t="s">
        <v>155</v>
      </c>
      <c r="E139" s="216" t="s">
        <v>21</v>
      </c>
      <c r="F139" s="217" t="s">
        <v>216</v>
      </c>
      <c r="G139" s="215"/>
      <c r="H139" s="218">
        <v>2.72</v>
      </c>
      <c r="I139" s="219"/>
      <c r="J139" s="215"/>
      <c r="K139" s="215"/>
      <c r="L139" s="220"/>
      <c r="M139" s="221"/>
      <c r="N139" s="222"/>
      <c r="O139" s="222"/>
      <c r="P139" s="222"/>
      <c r="Q139" s="222"/>
      <c r="R139" s="222"/>
      <c r="S139" s="222"/>
      <c r="T139" s="223"/>
      <c r="AT139" s="224" t="s">
        <v>155</v>
      </c>
      <c r="AU139" s="224" t="s">
        <v>153</v>
      </c>
      <c r="AV139" s="12" t="s">
        <v>84</v>
      </c>
      <c r="AW139" s="12" t="s">
        <v>37</v>
      </c>
      <c r="AX139" s="12" t="s">
        <v>82</v>
      </c>
      <c r="AY139" s="224" t="s">
        <v>143</v>
      </c>
    </row>
    <row r="140" spans="2:65" s="1" customFormat="1" ht="16.5" customHeight="1">
      <c r="B140" s="40"/>
      <c r="C140" s="191" t="s">
        <v>217</v>
      </c>
      <c r="D140" s="191" t="s">
        <v>147</v>
      </c>
      <c r="E140" s="192" t="s">
        <v>218</v>
      </c>
      <c r="F140" s="193" t="s">
        <v>219</v>
      </c>
      <c r="G140" s="194" t="s">
        <v>150</v>
      </c>
      <c r="H140" s="195">
        <v>2.72</v>
      </c>
      <c r="I140" s="196"/>
      <c r="J140" s="197">
        <f>ROUND(I140*H140,2)</f>
        <v>0</v>
      </c>
      <c r="K140" s="193" t="s">
        <v>151</v>
      </c>
      <c r="L140" s="60"/>
      <c r="M140" s="198" t="s">
        <v>21</v>
      </c>
      <c r="N140" s="199" t="s">
        <v>45</v>
      </c>
      <c r="O140" s="41"/>
      <c r="P140" s="200">
        <f>O140*H140</f>
        <v>0</v>
      </c>
      <c r="Q140" s="200">
        <v>0</v>
      </c>
      <c r="R140" s="200">
        <f>Q140*H140</f>
        <v>0</v>
      </c>
      <c r="S140" s="200">
        <v>0</v>
      </c>
      <c r="T140" s="201">
        <f>S140*H140</f>
        <v>0</v>
      </c>
      <c r="AR140" s="23" t="s">
        <v>152</v>
      </c>
      <c r="AT140" s="23" t="s">
        <v>147</v>
      </c>
      <c r="AU140" s="23" t="s">
        <v>153</v>
      </c>
      <c r="AY140" s="23" t="s">
        <v>143</v>
      </c>
      <c r="BE140" s="202">
        <f>IF(N140="základní",J140,0)</f>
        <v>0</v>
      </c>
      <c r="BF140" s="202">
        <f>IF(N140="snížená",J140,0)</f>
        <v>0</v>
      </c>
      <c r="BG140" s="202">
        <f>IF(N140="zákl. přenesená",J140,0)</f>
        <v>0</v>
      </c>
      <c r="BH140" s="202">
        <f>IF(N140="sníž. přenesená",J140,0)</f>
        <v>0</v>
      </c>
      <c r="BI140" s="202">
        <f>IF(N140="nulová",J140,0)</f>
        <v>0</v>
      </c>
      <c r="BJ140" s="23" t="s">
        <v>82</v>
      </c>
      <c r="BK140" s="202">
        <f>ROUND(I140*H140,2)</f>
        <v>0</v>
      </c>
      <c r="BL140" s="23" t="s">
        <v>152</v>
      </c>
      <c r="BM140" s="23" t="s">
        <v>220</v>
      </c>
    </row>
    <row r="141" spans="2:65" s="12" customFormat="1">
      <c r="B141" s="214"/>
      <c r="C141" s="215"/>
      <c r="D141" s="205" t="s">
        <v>155</v>
      </c>
      <c r="E141" s="216" t="s">
        <v>21</v>
      </c>
      <c r="F141" s="217" t="s">
        <v>221</v>
      </c>
      <c r="G141" s="215"/>
      <c r="H141" s="218">
        <v>2.72</v>
      </c>
      <c r="I141" s="219"/>
      <c r="J141" s="215"/>
      <c r="K141" s="215"/>
      <c r="L141" s="220"/>
      <c r="M141" s="221"/>
      <c r="N141" s="222"/>
      <c r="O141" s="222"/>
      <c r="P141" s="222"/>
      <c r="Q141" s="222"/>
      <c r="R141" s="222"/>
      <c r="S141" s="222"/>
      <c r="T141" s="223"/>
      <c r="AT141" s="224" t="s">
        <v>155</v>
      </c>
      <c r="AU141" s="224" t="s">
        <v>153</v>
      </c>
      <c r="AV141" s="12" t="s">
        <v>84</v>
      </c>
      <c r="AW141" s="12" t="s">
        <v>37</v>
      </c>
      <c r="AX141" s="12" t="s">
        <v>82</v>
      </c>
      <c r="AY141" s="224" t="s">
        <v>143</v>
      </c>
    </row>
    <row r="142" spans="2:65" s="1" customFormat="1" ht="16.5" customHeight="1">
      <c r="B142" s="40"/>
      <c r="C142" s="191" t="s">
        <v>222</v>
      </c>
      <c r="D142" s="191" t="s">
        <v>147</v>
      </c>
      <c r="E142" s="192" t="s">
        <v>223</v>
      </c>
      <c r="F142" s="193" t="s">
        <v>224</v>
      </c>
      <c r="G142" s="194" t="s">
        <v>150</v>
      </c>
      <c r="H142" s="195">
        <v>3.45</v>
      </c>
      <c r="I142" s="196"/>
      <c r="J142" s="197">
        <f>ROUND(I142*H142,2)</f>
        <v>0</v>
      </c>
      <c r="K142" s="193" t="s">
        <v>151</v>
      </c>
      <c r="L142" s="60"/>
      <c r="M142" s="198" t="s">
        <v>21</v>
      </c>
      <c r="N142" s="199" t="s">
        <v>45</v>
      </c>
      <c r="O142" s="41"/>
      <c r="P142" s="200">
        <f>O142*H142</f>
        <v>0</v>
      </c>
      <c r="Q142" s="200">
        <v>0</v>
      </c>
      <c r="R142" s="200">
        <f>Q142*H142</f>
        <v>0</v>
      </c>
      <c r="S142" s="200">
        <v>0</v>
      </c>
      <c r="T142" s="201">
        <f>S142*H142</f>
        <v>0</v>
      </c>
      <c r="AR142" s="23" t="s">
        <v>152</v>
      </c>
      <c r="AT142" s="23" t="s">
        <v>147</v>
      </c>
      <c r="AU142" s="23" t="s">
        <v>153</v>
      </c>
      <c r="AY142" s="23" t="s">
        <v>143</v>
      </c>
      <c r="BE142" s="202">
        <f>IF(N142="základní",J142,0)</f>
        <v>0</v>
      </c>
      <c r="BF142" s="202">
        <f>IF(N142="snížená",J142,0)</f>
        <v>0</v>
      </c>
      <c r="BG142" s="202">
        <f>IF(N142="zákl. přenesená",J142,0)</f>
        <v>0</v>
      </c>
      <c r="BH142" s="202">
        <f>IF(N142="sníž. přenesená",J142,0)</f>
        <v>0</v>
      </c>
      <c r="BI142" s="202">
        <f>IF(N142="nulová",J142,0)</f>
        <v>0</v>
      </c>
      <c r="BJ142" s="23" t="s">
        <v>82</v>
      </c>
      <c r="BK142" s="202">
        <f>ROUND(I142*H142,2)</f>
        <v>0</v>
      </c>
      <c r="BL142" s="23" t="s">
        <v>152</v>
      </c>
      <c r="BM142" s="23" t="s">
        <v>225</v>
      </c>
    </row>
    <row r="143" spans="2:65" s="11" customFormat="1">
      <c r="B143" s="203"/>
      <c r="C143" s="204"/>
      <c r="D143" s="205" t="s">
        <v>155</v>
      </c>
      <c r="E143" s="206" t="s">
        <v>21</v>
      </c>
      <c r="F143" s="207" t="s">
        <v>226</v>
      </c>
      <c r="G143" s="204"/>
      <c r="H143" s="206" t="s">
        <v>21</v>
      </c>
      <c r="I143" s="208"/>
      <c r="J143" s="204"/>
      <c r="K143" s="204"/>
      <c r="L143" s="209"/>
      <c r="M143" s="210"/>
      <c r="N143" s="211"/>
      <c r="O143" s="211"/>
      <c r="P143" s="211"/>
      <c r="Q143" s="211"/>
      <c r="R143" s="211"/>
      <c r="S143" s="211"/>
      <c r="T143" s="212"/>
      <c r="AT143" s="213" t="s">
        <v>155</v>
      </c>
      <c r="AU143" s="213" t="s">
        <v>153</v>
      </c>
      <c r="AV143" s="11" t="s">
        <v>82</v>
      </c>
      <c r="AW143" s="11" t="s">
        <v>37</v>
      </c>
      <c r="AX143" s="11" t="s">
        <v>74</v>
      </c>
      <c r="AY143" s="213" t="s">
        <v>143</v>
      </c>
    </row>
    <row r="144" spans="2:65" s="12" customFormat="1">
      <c r="B144" s="214"/>
      <c r="C144" s="215"/>
      <c r="D144" s="205" t="s">
        <v>155</v>
      </c>
      <c r="E144" s="216" t="s">
        <v>21</v>
      </c>
      <c r="F144" s="217" t="s">
        <v>227</v>
      </c>
      <c r="G144" s="215"/>
      <c r="H144" s="218">
        <v>3.45</v>
      </c>
      <c r="I144" s="219"/>
      <c r="J144" s="215"/>
      <c r="K144" s="215"/>
      <c r="L144" s="220"/>
      <c r="M144" s="221"/>
      <c r="N144" s="222"/>
      <c r="O144" s="222"/>
      <c r="P144" s="222"/>
      <c r="Q144" s="222"/>
      <c r="R144" s="222"/>
      <c r="S144" s="222"/>
      <c r="T144" s="223"/>
      <c r="AT144" s="224" t="s">
        <v>155</v>
      </c>
      <c r="AU144" s="224" t="s">
        <v>153</v>
      </c>
      <c r="AV144" s="12" t="s">
        <v>84</v>
      </c>
      <c r="AW144" s="12" t="s">
        <v>37</v>
      </c>
      <c r="AX144" s="12" t="s">
        <v>82</v>
      </c>
      <c r="AY144" s="224" t="s">
        <v>143</v>
      </c>
    </row>
    <row r="145" spans="2:65" s="1" customFormat="1" ht="16.5" customHeight="1">
      <c r="B145" s="40"/>
      <c r="C145" s="191" t="s">
        <v>228</v>
      </c>
      <c r="D145" s="191" t="s">
        <v>147</v>
      </c>
      <c r="E145" s="192" t="s">
        <v>229</v>
      </c>
      <c r="F145" s="193" t="s">
        <v>230</v>
      </c>
      <c r="G145" s="194" t="s">
        <v>150</v>
      </c>
      <c r="H145" s="195">
        <v>3.45</v>
      </c>
      <c r="I145" s="196"/>
      <c r="J145" s="197">
        <f>ROUND(I145*H145,2)</f>
        <v>0</v>
      </c>
      <c r="K145" s="193" t="s">
        <v>151</v>
      </c>
      <c r="L145" s="60"/>
      <c r="M145" s="198" t="s">
        <v>21</v>
      </c>
      <c r="N145" s="199" t="s">
        <v>45</v>
      </c>
      <c r="O145" s="41"/>
      <c r="P145" s="200">
        <f>O145*H145</f>
        <v>0</v>
      </c>
      <c r="Q145" s="200">
        <v>0</v>
      </c>
      <c r="R145" s="200">
        <f>Q145*H145</f>
        <v>0</v>
      </c>
      <c r="S145" s="200">
        <v>0</v>
      </c>
      <c r="T145" s="201">
        <f>S145*H145</f>
        <v>0</v>
      </c>
      <c r="AR145" s="23" t="s">
        <v>152</v>
      </c>
      <c r="AT145" s="23" t="s">
        <v>147</v>
      </c>
      <c r="AU145" s="23" t="s">
        <v>153</v>
      </c>
      <c r="AY145" s="23" t="s">
        <v>143</v>
      </c>
      <c r="BE145" s="202">
        <f>IF(N145="základní",J145,0)</f>
        <v>0</v>
      </c>
      <c r="BF145" s="202">
        <f>IF(N145="snížená",J145,0)</f>
        <v>0</v>
      </c>
      <c r="BG145" s="202">
        <f>IF(N145="zákl. přenesená",J145,0)</f>
        <v>0</v>
      </c>
      <c r="BH145" s="202">
        <f>IF(N145="sníž. přenesená",J145,0)</f>
        <v>0</v>
      </c>
      <c r="BI145" s="202">
        <f>IF(N145="nulová",J145,0)</f>
        <v>0</v>
      </c>
      <c r="BJ145" s="23" t="s">
        <v>82</v>
      </c>
      <c r="BK145" s="202">
        <f>ROUND(I145*H145,2)</f>
        <v>0</v>
      </c>
      <c r="BL145" s="23" t="s">
        <v>152</v>
      </c>
      <c r="BM145" s="23" t="s">
        <v>231</v>
      </c>
    </row>
    <row r="146" spans="2:65" s="12" customFormat="1">
      <c r="B146" s="214"/>
      <c r="C146" s="215"/>
      <c r="D146" s="205" t="s">
        <v>155</v>
      </c>
      <c r="E146" s="216" t="s">
        <v>21</v>
      </c>
      <c r="F146" s="217" t="s">
        <v>232</v>
      </c>
      <c r="G146" s="215"/>
      <c r="H146" s="218">
        <v>3.45</v>
      </c>
      <c r="I146" s="219"/>
      <c r="J146" s="215"/>
      <c r="K146" s="215"/>
      <c r="L146" s="220"/>
      <c r="M146" s="221"/>
      <c r="N146" s="222"/>
      <c r="O146" s="222"/>
      <c r="P146" s="222"/>
      <c r="Q146" s="222"/>
      <c r="R146" s="222"/>
      <c r="S146" s="222"/>
      <c r="T146" s="223"/>
      <c r="AT146" s="224" t="s">
        <v>155</v>
      </c>
      <c r="AU146" s="224" t="s">
        <v>153</v>
      </c>
      <c r="AV146" s="12" t="s">
        <v>84</v>
      </c>
      <c r="AW146" s="12" t="s">
        <v>37</v>
      </c>
      <c r="AX146" s="12" t="s">
        <v>82</v>
      </c>
      <c r="AY146" s="224" t="s">
        <v>143</v>
      </c>
    </row>
    <row r="147" spans="2:65" s="1" customFormat="1" ht="16.5" customHeight="1">
      <c r="B147" s="40"/>
      <c r="C147" s="191" t="s">
        <v>233</v>
      </c>
      <c r="D147" s="191" t="s">
        <v>147</v>
      </c>
      <c r="E147" s="192" t="s">
        <v>234</v>
      </c>
      <c r="F147" s="193" t="s">
        <v>235</v>
      </c>
      <c r="G147" s="194" t="s">
        <v>150</v>
      </c>
      <c r="H147" s="195">
        <v>13.933</v>
      </c>
      <c r="I147" s="196"/>
      <c r="J147" s="197">
        <f>ROUND(I147*H147,2)</f>
        <v>0</v>
      </c>
      <c r="K147" s="193" t="s">
        <v>151</v>
      </c>
      <c r="L147" s="60"/>
      <c r="M147" s="198" t="s">
        <v>21</v>
      </c>
      <c r="N147" s="199" t="s">
        <v>45</v>
      </c>
      <c r="O147" s="41"/>
      <c r="P147" s="200">
        <f>O147*H147</f>
        <v>0</v>
      </c>
      <c r="Q147" s="200">
        <v>0</v>
      </c>
      <c r="R147" s="200">
        <f>Q147*H147</f>
        <v>0</v>
      </c>
      <c r="S147" s="200">
        <v>0</v>
      </c>
      <c r="T147" s="201">
        <f>S147*H147</f>
        <v>0</v>
      </c>
      <c r="AR147" s="23" t="s">
        <v>152</v>
      </c>
      <c r="AT147" s="23" t="s">
        <v>147</v>
      </c>
      <c r="AU147" s="23" t="s">
        <v>153</v>
      </c>
      <c r="AY147" s="23" t="s">
        <v>143</v>
      </c>
      <c r="BE147" s="202">
        <f>IF(N147="základní",J147,0)</f>
        <v>0</v>
      </c>
      <c r="BF147" s="202">
        <f>IF(N147="snížená",J147,0)</f>
        <v>0</v>
      </c>
      <c r="BG147" s="202">
        <f>IF(N147="zákl. přenesená",J147,0)</f>
        <v>0</v>
      </c>
      <c r="BH147" s="202">
        <f>IF(N147="sníž. přenesená",J147,0)</f>
        <v>0</v>
      </c>
      <c r="BI147" s="202">
        <f>IF(N147="nulová",J147,0)</f>
        <v>0</v>
      </c>
      <c r="BJ147" s="23" t="s">
        <v>82</v>
      </c>
      <c r="BK147" s="202">
        <f>ROUND(I147*H147,2)</f>
        <v>0</v>
      </c>
      <c r="BL147" s="23" t="s">
        <v>152</v>
      </c>
      <c r="BM147" s="23" t="s">
        <v>236</v>
      </c>
    </row>
    <row r="148" spans="2:65" s="12" customFormat="1">
      <c r="B148" s="214"/>
      <c r="C148" s="215"/>
      <c r="D148" s="205" t="s">
        <v>155</v>
      </c>
      <c r="E148" s="216" t="s">
        <v>21</v>
      </c>
      <c r="F148" s="217" t="s">
        <v>237</v>
      </c>
      <c r="G148" s="215"/>
      <c r="H148" s="218">
        <v>7.7629999999999999</v>
      </c>
      <c r="I148" s="219"/>
      <c r="J148" s="215"/>
      <c r="K148" s="215"/>
      <c r="L148" s="220"/>
      <c r="M148" s="221"/>
      <c r="N148" s="222"/>
      <c r="O148" s="222"/>
      <c r="P148" s="222"/>
      <c r="Q148" s="222"/>
      <c r="R148" s="222"/>
      <c r="S148" s="222"/>
      <c r="T148" s="223"/>
      <c r="AT148" s="224" t="s">
        <v>155</v>
      </c>
      <c r="AU148" s="224" t="s">
        <v>153</v>
      </c>
      <c r="AV148" s="12" t="s">
        <v>84</v>
      </c>
      <c r="AW148" s="12" t="s">
        <v>37</v>
      </c>
      <c r="AX148" s="12" t="s">
        <v>74</v>
      </c>
      <c r="AY148" s="224" t="s">
        <v>143</v>
      </c>
    </row>
    <row r="149" spans="2:65" s="12" customFormat="1">
      <c r="B149" s="214"/>
      <c r="C149" s="215"/>
      <c r="D149" s="205" t="s">
        <v>155</v>
      </c>
      <c r="E149" s="216" t="s">
        <v>21</v>
      </c>
      <c r="F149" s="217" t="s">
        <v>159</v>
      </c>
      <c r="G149" s="215"/>
      <c r="H149" s="218">
        <v>2.72</v>
      </c>
      <c r="I149" s="219"/>
      <c r="J149" s="215"/>
      <c r="K149" s="215"/>
      <c r="L149" s="220"/>
      <c r="M149" s="221"/>
      <c r="N149" s="222"/>
      <c r="O149" s="222"/>
      <c r="P149" s="222"/>
      <c r="Q149" s="222"/>
      <c r="R149" s="222"/>
      <c r="S149" s="222"/>
      <c r="T149" s="223"/>
      <c r="AT149" s="224" t="s">
        <v>155</v>
      </c>
      <c r="AU149" s="224" t="s">
        <v>153</v>
      </c>
      <c r="AV149" s="12" t="s">
        <v>84</v>
      </c>
      <c r="AW149" s="12" t="s">
        <v>37</v>
      </c>
      <c r="AX149" s="12" t="s">
        <v>74</v>
      </c>
      <c r="AY149" s="224" t="s">
        <v>143</v>
      </c>
    </row>
    <row r="150" spans="2:65" s="12" customFormat="1">
      <c r="B150" s="214"/>
      <c r="C150" s="215"/>
      <c r="D150" s="205" t="s">
        <v>155</v>
      </c>
      <c r="E150" s="216" t="s">
        <v>21</v>
      </c>
      <c r="F150" s="217" t="s">
        <v>160</v>
      </c>
      <c r="G150" s="215"/>
      <c r="H150" s="218">
        <v>3.45</v>
      </c>
      <c r="I150" s="219"/>
      <c r="J150" s="215"/>
      <c r="K150" s="215"/>
      <c r="L150" s="220"/>
      <c r="M150" s="221"/>
      <c r="N150" s="222"/>
      <c r="O150" s="222"/>
      <c r="P150" s="222"/>
      <c r="Q150" s="222"/>
      <c r="R150" s="222"/>
      <c r="S150" s="222"/>
      <c r="T150" s="223"/>
      <c r="AT150" s="224" t="s">
        <v>155</v>
      </c>
      <c r="AU150" s="224" t="s">
        <v>153</v>
      </c>
      <c r="AV150" s="12" t="s">
        <v>84</v>
      </c>
      <c r="AW150" s="12" t="s">
        <v>37</v>
      </c>
      <c r="AX150" s="12" t="s">
        <v>74</v>
      </c>
      <c r="AY150" s="224" t="s">
        <v>143</v>
      </c>
    </row>
    <row r="151" spans="2:65" s="13" customFormat="1">
      <c r="B151" s="225"/>
      <c r="C151" s="226"/>
      <c r="D151" s="205" t="s">
        <v>155</v>
      </c>
      <c r="E151" s="227" t="s">
        <v>21</v>
      </c>
      <c r="F151" s="228" t="s">
        <v>161</v>
      </c>
      <c r="G151" s="226"/>
      <c r="H151" s="229">
        <v>13.933</v>
      </c>
      <c r="I151" s="230"/>
      <c r="J151" s="226"/>
      <c r="K151" s="226"/>
      <c r="L151" s="231"/>
      <c r="M151" s="232"/>
      <c r="N151" s="233"/>
      <c r="O151" s="233"/>
      <c r="P151" s="233"/>
      <c r="Q151" s="233"/>
      <c r="R151" s="233"/>
      <c r="S151" s="233"/>
      <c r="T151" s="234"/>
      <c r="AT151" s="235" t="s">
        <v>155</v>
      </c>
      <c r="AU151" s="235" t="s">
        <v>153</v>
      </c>
      <c r="AV151" s="13" t="s">
        <v>152</v>
      </c>
      <c r="AW151" s="13" t="s">
        <v>37</v>
      </c>
      <c r="AX151" s="13" t="s">
        <v>82</v>
      </c>
      <c r="AY151" s="235" t="s">
        <v>143</v>
      </c>
    </row>
    <row r="152" spans="2:65" s="1" customFormat="1" ht="16.5" customHeight="1">
      <c r="B152" s="40"/>
      <c r="C152" s="191" t="s">
        <v>10</v>
      </c>
      <c r="D152" s="191" t="s">
        <v>147</v>
      </c>
      <c r="E152" s="192" t="s">
        <v>238</v>
      </c>
      <c r="F152" s="193" t="s">
        <v>239</v>
      </c>
      <c r="G152" s="194" t="s">
        <v>150</v>
      </c>
      <c r="H152" s="195">
        <v>7.4630000000000001</v>
      </c>
      <c r="I152" s="196"/>
      <c r="J152" s="197">
        <f>ROUND(I152*H152,2)</f>
        <v>0</v>
      </c>
      <c r="K152" s="193" t="s">
        <v>151</v>
      </c>
      <c r="L152" s="60"/>
      <c r="M152" s="198" t="s">
        <v>21</v>
      </c>
      <c r="N152" s="199" t="s">
        <v>45</v>
      </c>
      <c r="O152" s="41"/>
      <c r="P152" s="200">
        <f>O152*H152</f>
        <v>0</v>
      </c>
      <c r="Q152" s="200">
        <v>0</v>
      </c>
      <c r="R152" s="200">
        <f>Q152*H152</f>
        <v>0</v>
      </c>
      <c r="S152" s="200">
        <v>0</v>
      </c>
      <c r="T152" s="201">
        <f>S152*H152</f>
        <v>0</v>
      </c>
      <c r="AR152" s="23" t="s">
        <v>152</v>
      </c>
      <c r="AT152" s="23" t="s">
        <v>147</v>
      </c>
      <c r="AU152" s="23" t="s">
        <v>153</v>
      </c>
      <c r="AY152" s="23" t="s">
        <v>143</v>
      </c>
      <c r="BE152" s="202">
        <f>IF(N152="základní",J152,0)</f>
        <v>0</v>
      </c>
      <c r="BF152" s="202">
        <f>IF(N152="snížená",J152,0)</f>
        <v>0</v>
      </c>
      <c r="BG152" s="202">
        <f>IF(N152="zákl. přenesená",J152,0)</f>
        <v>0</v>
      </c>
      <c r="BH152" s="202">
        <f>IF(N152="sníž. přenesená",J152,0)</f>
        <v>0</v>
      </c>
      <c r="BI152" s="202">
        <f>IF(N152="nulová",J152,0)</f>
        <v>0</v>
      </c>
      <c r="BJ152" s="23" t="s">
        <v>82</v>
      </c>
      <c r="BK152" s="202">
        <f>ROUND(I152*H152,2)</f>
        <v>0</v>
      </c>
      <c r="BL152" s="23" t="s">
        <v>152</v>
      </c>
      <c r="BM152" s="23" t="s">
        <v>240</v>
      </c>
    </row>
    <row r="153" spans="2:65" s="12" customFormat="1">
      <c r="B153" s="214"/>
      <c r="C153" s="215"/>
      <c r="D153" s="205" t="s">
        <v>155</v>
      </c>
      <c r="E153" s="216" t="s">
        <v>21</v>
      </c>
      <c r="F153" s="217" t="s">
        <v>241</v>
      </c>
      <c r="G153" s="215"/>
      <c r="H153" s="218">
        <v>4.4630000000000001</v>
      </c>
      <c r="I153" s="219"/>
      <c r="J153" s="215"/>
      <c r="K153" s="215"/>
      <c r="L153" s="220"/>
      <c r="M153" s="221"/>
      <c r="N153" s="222"/>
      <c r="O153" s="222"/>
      <c r="P153" s="222"/>
      <c r="Q153" s="222"/>
      <c r="R153" s="222"/>
      <c r="S153" s="222"/>
      <c r="T153" s="223"/>
      <c r="AT153" s="224" t="s">
        <v>155</v>
      </c>
      <c r="AU153" s="224" t="s">
        <v>153</v>
      </c>
      <c r="AV153" s="12" t="s">
        <v>84</v>
      </c>
      <c r="AW153" s="12" t="s">
        <v>37</v>
      </c>
      <c r="AX153" s="12" t="s">
        <v>74</v>
      </c>
      <c r="AY153" s="224" t="s">
        <v>143</v>
      </c>
    </row>
    <row r="154" spans="2:65" s="12" customFormat="1">
      <c r="B154" s="214"/>
      <c r="C154" s="215"/>
      <c r="D154" s="205" t="s">
        <v>155</v>
      </c>
      <c r="E154" s="216" t="s">
        <v>21</v>
      </c>
      <c r="F154" s="217" t="s">
        <v>242</v>
      </c>
      <c r="G154" s="215"/>
      <c r="H154" s="218">
        <v>3</v>
      </c>
      <c r="I154" s="219"/>
      <c r="J154" s="215"/>
      <c r="K154" s="215"/>
      <c r="L154" s="220"/>
      <c r="M154" s="221"/>
      <c r="N154" s="222"/>
      <c r="O154" s="222"/>
      <c r="P154" s="222"/>
      <c r="Q154" s="222"/>
      <c r="R154" s="222"/>
      <c r="S154" s="222"/>
      <c r="T154" s="223"/>
      <c r="AT154" s="224" t="s">
        <v>155</v>
      </c>
      <c r="AU154" s="224" t="s">
        <v>153</v>
      </c>
      <c r="AV154" s="12" t="s">
        <v>84</v>
      </c>
      <c r="AW154" s="12" t="s">
        <v>37</v>
      </c>
      <c r="AX154" s="12" t="s">
        <v>74</v>
      </c>
      <c r="AY154" s="224" t="s">
        <v>143</v>
      </c>
    </row>
    <row r="155" spans="2:65" s="13" customFormat="1">
      <c r="B155" s="225"/>
      <c r="C155" s="226"/>
      <c r="D155" s="205" t="s">
        <v>155</v>
      </c>
      <c r="E155" s="227" t="s">
        <v>21</v>
      </c>
      <c r="F155" s="228" t="s">
        <v>161</v>
      </c>
      <c r="G155" s="226"/>
      <c r="H155" s="229">
        <v>7.4630000000000001</v>
      </c>
      <c r="I155" s="230"/>
      <c r="J155" s="226"/>
      <c r="K155" s="226"/>
      <c r="L155" s="231"/>
      <c r="M155" s="232"/>
      <c r="N155" s="233"/>
      <c r="O155" s="233"/>
      <c r="P155" s="233"/>
      <c r="Q155" s="233"/>
      <c r="R155" s="233"/>
      <c r="S155" s="233"/>
      <c r="T155" s="234"/>
      <c r="AT155" s="235" t="s">
        <v>155</v>
      </c>
      <c r="AU155" s="235" t="s">
        <v>153</v>
      </c>
      <c r="AV155" s="13" t="s">
        <v>152</v>
      </c>
      <c r="AW155" s="13" t="s">
        <v>37</v>
      </c>
      <c r="AX155" s="13" t="s">
        <v>82</v>
      </c>
      <c r="AY155" s="235" t="s">
        <v>143</v>
      </c>
    </row>
    <row r="156" spans="2:65" s="1" customFormat="1" ht="16.5" customHeight="1">
      <c r="B156" s="40"/>
      <c r="C156" s="236" t="s">
        <v>243</v>
      </c>
      <c r="D156" s="236" t="s">
        <v>244</v>
      </c>
      <c r="E156" s="237" t="s">
        <v>245</v>
      </c>
      <c r="F156" s="238" t="s">
        <v>246</v>
      </c>
      <c r="G156" s="239" t="s">
        <v>168</v>
      </c>
      <c r="H156" s="240">
        <v>15.298</v>
      </c>
      <c r="I156" s="241"/>
      <c r="J156" s="242">
        <f>ROUND(I156*H156,2)</f>
        <v>0</v>
      </c>
      <c r="K156" s="238" t="s">
        <v>151</v>
      </c>
      <c r="L156" s="243"/>
      <c r="M156" s="244" t="s">
        <v>21</v>
      </c>
      <c r="N156" s="245" t="s">
        <v>45</v>
      </c>
      <c r="O156" s="41"/>
      <c r="P156" s="200">
        <f>O156*H156</f>
        <v>0</v>
      </c>
      <c r="Q156" s="200">
        <v>1</v>
      </c>
      <c r="R156" s="200">
        <f>Q156*H156</f>
        <v>15.298</v>
      </c>
      <c r="S156" s="200">
        <v>0</v>
      </c>
      <c r="T156" s="201">
        <f>S156*H156</f>
        <v>0</v>
      </c>
      <c r="AR156" s="23" t="s">
        <v>202</v>
      </c>
      <c r="AT156" s="23" t="s">
        <v>244</v>
      </c>
      <c r="AU156" s="23" t="s">
        <v>153</v>
      </c>
      <c r="AY156" s="23" t="s">
        <v>143</v>
      </c>
      <c r="BE156" s="202">
        <f>IF(N156="základní",J156,0)</f>
        <v>0</v>
      </c>
      <c r="BF156" s="202">
        <f>IF(N156="snížená",J156,0)</f>
        <v>0</v>
      </c>
      <c r="BG156" s="202">
        <f>IF(N156="zákl. přenesená",J156,0)</f>
        <v>0</v>
      </c>
      <c r="BH156" s="202">
        <f>IF(N156="sníž. přenesená",J156,0)</f>
        <v>0</v>
      </c>
      <c r="BI156" s="202">
        <f>IF(N156="nulová",J156,0)</f>
        <v>0</v>
      </c>
      <c r="BJ156" s="23" t="s">
        <v>82</v>
      </c>
      <c r="BK156" s="202">
        <f>ROUND(I156*H156,2)</f>
        <v>0</v>
      </c>
      <c r="BL156" s="23" t="s">
        <v>152</v>
      </c>
      <c r="BM156" s="23" t="s">
        <v>247</v>
      </c>
    </row>
    <row r="157" spans="2:65" s="11" customFormat="1">
      <c r="B157" s="203"/>
      <c r="C157" s="204"/>
      <c r="D157" s="205" t="s">
        <v>155</v>
      </c>
      <c r="E157" s="206" t="s">
        <v>21</v>
      </c>
      <c r="F157" s="207" t="s">
        <v>248</v>
      </c>
      <c r="G157" s="204"/>
      <c r="H157" s="206" t="s">
        <v>21</v>
      </c>
      <c r="I157" s="208"/>
      <c r="J157" s="204"/>
      <c r="K157" s="204"/>
      <c r="L157" s="209"/>
      <c r="M157" s="210"/>
      <c r="N157" s="211"/>
      <c r="O157" s="211"/>
      <c r="P157" s="211"/>
      <c r="Q157" s="211"/>
      <c r="R157" s="211"/>
      <c r="S157" s="211"/>
      <c r="T157" s="212"/>
      <c r="AT157" s="213" t="s">
        <v>155</v>
      </c>
      <c r="AU157" s="213" t="s">
        <v>153</v>
      </c>
      <c r="AV157" s="11" t="s">
        <v>82</v>
      </c>
      <c r="AW157" s="11" t="s">
        <v>37</v>
      </c>
      <c r="AX157" s="11" t="s">
        <v>74</v>
      </c>
      <c r="AY157" s="213" t="s">
        <v>143</v>
      </c>
    </row>
    <row r="158" spans="2:65" s="12" customFormat="1">
      <c r="B158" s="214"/>
      <c r="C158" s="215"/>
      <c r="D158" s="205" t="s">
        <v>155</v>
      </c>
      <c r="E158" s="216" t="s">
        <v>21</v>
      </c>
      <c r="F158" s="217" t="s">
        <v>249</v>
      </c>
      <c r="G158" s="215"/>
      <c r="H158" s="218">
        <v>9.1479999999999997</v>
      </c>
      <c r="I158" s="219"/>
      <c r="J158" s="215"/>
      <c r="K158" s="215"/>
      <c r="L158" s="220"/>
      <c r="M158" s="221"/>
      <c r="N158" s="222"/>
      <c r="O158" s="222"/>
      <c r="P158" s="222"/>
      <c r="Q158" s="222"/>
      <c r="R158" s="222"/>
      <c r="S158" s="222"/>
      <c r="T158" s="223"/>
      <c r="AT158" s="224" t="s">
        <v>155</v>
      </c>
      <c r="AU158" s="224" t="s">
        <v>153</v>
      </c>
      <c r="AV158" s="12" t="s">
        <v>84</v>
      </c>
      <c r="AW158" s="12" t="s">
        <v>37</v>
      </c>
      <c r="AX158" s="12" t="s">
        <v>74</v>
      </c>
      <c r="AY158" s="224" t="s">
        <v>143</v>
      </c>
    </row>
    <row r="159" spans="2:65" s="12" customFormat="1">
      <c r="B159" s="214"/>
      <c r="C159" s="215"/>
      <c r="D159" s="205" t="s">
        <v>155</v>
      </c>
      <c r="E159" s="216" t="s">
        <v>21</v>
      </c>
      <c r="F159" s="217" t="s">
        <v>250</v>
      </c>
      <c r="G159" s="215"/>
      <c r="H159" s="218">
        <v>6.15</v>
      </c>
      <c r="I159" s="219"/>
      <c r="J159" s="215"/>
      <c r="K159" s="215"/>
      <c r="L159" s="220"/>
      <c r="M159" s="221"/>
      <c r="N159" s="222"/>
      <c r="O159" s="222"/>
      <c r="P159" s="222"/>
      <c r="Q159" s="222"/>
      <c r="R159" s="222"/>
      <c r="S159" s="222"/>
      <c r="T159" s="223"/>
      <c r="AT159" s="224" t="s">
        <v>155</v>
      </c>
      <c r="AU159" s="224" t="s">
        <v>153</v>
      </c>
      <c r="AV159" s="12" t="s">
        <v>84</v>
      </c>
      <c r="AW159" s="12" t="s">
        <v>37</v>
      </c>
      <c r="AX159" s="12" t="s">
        <v>74</v>
      </c>
      <c r="AY159" s="224" t="s">
        <v>143</v>
      </c>
    </row>
    <row r="160" spans="2:65" s="13" customFormat="1">
      <c r="B160" s="225"/>
      <c r="C160" s="226"/>
      <c r="D160" s="205" t="s">
        <v>155</v>
      </c>
      <c r="E160" s="227" t="s">
        <v>21</v>
      </c>
      <c r="F160" s="228" t="s">
        <v>161</v>
      </c>
      <c r="G160" s="226"/>
      <c r="H160" s="229">
        <v>15.298</v>
      </c>
      <c r="I160" s="230"/>
      <c r="J160" s="226"/>
      <c r="K160" s="226"/>
      <c r="L160" s="231"/>
      <c r="M160" s="232"/>
      <c r="N160" s="233"/>
      <c r="O160" s="233"/>
      <c r="P160" s="233"/>
      <c r="Q160" s="233"/>
      <c r="R160" s="233"/>
      <c r="S160" s="233"/>
      <c r="T160" s="234"/>
      <c r="AT160" s="235" t="s">
        <v>155</v>
      </c>
      <c r="AU160" s="235" t="s">
        <v>153</v>
      </c>
      <c r="AV160" s="13" t="s">
        <v>152</v>
      </c>
      <c r="AW160" s="13" t="s">
        <v>37</v>
      </c>
      <c r="AX160" s="13" t="s">
        <v>82</v>
      </c>
      <c r="AY160" s="235" t="s">
        <v>143</v>
      </c>
    </row>
    <row r="161" spans="2:65" s="10" customFormat="1" ht="22.35" customHeight="1">
      <c r="B161" s="175"/>
      <c r="C161" s="176"/>
      <c r="D161" s="177" t="s">
        <v>73</v>
      </c>
      <c r="E161" s="189" t="s">
        <v>251</v>
      </c>
      <c r="F161" s="189" t="s">
        <v>252</v>
      </c>
      <c r="G161" s="176"/>
      <c r="H161" s="176"/>
      <c r="I161" s="179"/>
      <c r="J161" s="190">
        <f>BK161</f>
        <v>0</v>
      </c>
      <c r="K161" s="176"/>
      <c r="L161" s="181"/>
      <c r="M161" s="182"/>
      <c r="N161" s="183"/>
      <c r="O161" s="183"/>
      <c r="P161" s="184">
        <f>SUM(P162:P165)</f>
        <v>0</v>
      </c>
      <c r="Q161" s="183"/>
      <c r="R161" s="184">
        <f>SUM(R162:R165)</f>
        <v>0</v>
      </c>
      <c r="S161" s="183"/>
      <c r="T161" s="185">
        <f>SUM(T162:T165)</f>
        <v>0</v>
      </c>
      <c r="AR161" s="186" t="s">
        <v>82</v>
      </c>
      <c r="AT161" s="187" t="s">
        <v>73</v>
      </c>
      <c r="AU161" s="187" t="s">
        <v>84</v>
      </c>
      <c r="AY161" s="186" t="s">
        <v>143</v>
      </c>
      <c r="BK161" s="188">
        <f>SUM(BK162:BK165)</f>
        <v>0</v>
      </c>
    </row>
    <row r="162" spans="2:65" s="1" customFormat="1" ht="16.5" customHeight="1">
      <c r="B162" s="40"/>
      <c r="C162" s="191" t="s">
        <v>253</v>
      </c>
      <c r="D162" s="191" t="s">
        <v>147</v>
      </c>
      <c r="E162" s="192" t="s">
        <v>254</v>
      </c>
      <c r="F162" s="193" t="s">
        <v>255</v>
      </c>
      <c r="G162" s="194" t="s">
        <v>150</v>
      </c>
      <c r="H162" s="195">
        <v>3.15</v>
      </c>
      <c r="I162" s="196"/>
      <c r="J162" s="197">
        <f>ROUND(I162*H162,2)</f>
        <v>0</v>
      </c>
      <c r="K162" s="193" t="s">
        <v>151</v>
      </c>
      <c r="L162" s="60"/>
      <c r="M162" s="198" t="s">
        <v>21</v>
      </c>
      <c r="N162" s="199" t="s">
        <v>45</v>
      </c>
      <c r="O162" s="41"/>
      <c r="P162" s="200">
        <f>O162*H162</f>
        <v>0</v>
      </c>
      <c r="Q162" s="200">
        <v>0</v>
      </c>
      <c r="R162" s="200">
        <f>Q162*H162</f>
        <v>0</v>
      </c>
      <c r="S162" s="200">
        <v>0</v>
      </c>
      <c r="T162" s="201">
        <f>S162*H162</f>
        <v>0</v>
      </c>
      <c r="AR162" s="23" t="s">
        <v>152</v>
      </c>
      <c r="AT162" s="23" t="s">
        <v>147</v>
      </c>
      <c r="AU162" s="23" t="s">
        <v>153</v>
      </c>
      <c r="AY162" s="23" t="s">
        <v>143</v>
      </c>
      <c r="BE162" s="202">
        <f>IF(N162="základní",J162,0)</f>
        <v>0</v>
      </c>
      <c r="BF162" s="202">
        <f>IF(N162="snížená",J162,0)</f>
        <v>0</v>
      </c>
      <c r="BG162" s="202">
        <f>IF(N162="zákl. přenesená",J162,0)</f>
        <v>0</v>
      </c>
      <c r="BH162" s="202">
        <f>IF(N162="sníž. přenesená",J162,0)</f>
        <v>0</v>
      </c>
      <c r="BI162" s="202">
        <f>IF(N162="nulová",J162,0)</f>
        <v>0</v>
      </c>
      <c r="BJ162" s="23" t="s">
        <v>82</v>
      </c>
      <c r="BK162" s="202">
        <f>ROUND(I162*H162,2)</f>
        <v>0</v>
      </c>
      <c r="BL162" s="23" t="s">
        <v>152</v>
      </c>
      <c r="BM162" s="23" t="s">
        <v>256</v>
      </c>
    </row>
    <row r="163" spans="2:65" s="11" customFormat="1">
      <c r="B163" s="203"/>
      <c r="C163" s="204"/>
      <c r="D163" s="205" t="s">
        <v>155</v>
      </c>
      <c r="E163" s="206" t="s">
        <v>21</v>
      </c>
      <c r="F163" s="207" t="s">
        <v>257</v>
      </c>
      <c r="G163" s="204"/>
      <c r="H163" s="206" t="s">
        <v>21</v>
      </c>
      <c r="I163" s="208"/>
      <c r="J163" s="204"/>
      <c r="K163" s="204"/>
      <c r="L163" s="209"/>
      <c r="M163" s="210"/>
      <c r="N163" s="211"/>
      <c r="O163" s="211"/>
      <c r="P163" s="211"/>
      <c r="Q163" s="211"/>
      <c r="R163" s="211"/>
      <c r="S163" s="211"/>
      <c r="T163" s="212"/>
      <c r="AT163" s="213" t="s">
        <v>155</v>
      </c>
      <c r="AU163" s="213" t="s">
        <v>153</v>
      </c>
      <c r="AV163" s="11" t="s">
        <v>82</v>
      </c>
      <c r="AW163" s="11" t="s">
        <v>37</v>
      </c>
      <c r="AX163" s="11" t="s">
        <v>74</v>
      </c>
      <c r="AY163" s="213" t="s">
        <v>143</v>
      </c>
    </row>
    <row r="164" spans="2:65" s="11" customFormat="1">
      <c r="B164" s="203"/>
      <c r="C164" s="204"/>
      <c r="D164" s="205" t="s">
        <v>155</v>
      </c>
      <c r="E164" s="206" t="s">
        <v>21</v>
      </c>
      <c r="F164" s="207" t="s">
        <v>258</v>
      </c>
      <c r="G164" s="204"/>
      <c r="H164" s="206" t="s">
        <v>21</v>
      </c>
      <c r="I164" s="208"/>
      <c r="J164" s="204"/>
      <c r="K164" s="204"/>
      <c r="L164" s="209"/>
      <c r="M164" s="210"/>
      <c r="N164" s="211"/>
      <c r="O164" s="211"/>
      <c r="P164" s="211"/>
      <c r="Q164" s="211"/>
      <c r="R164" s="211"/>
      <c r="S164" s="211"/>
      <c r="T164" s="212"/>
      <c r="AT164" s="213" t="s">
        <v>155</v>
      </c>
      <c r="AU164" s="213" t="s">
        <v>153</v>
      </c>
      <c r="AV164" s="11" t="s">
        <v>82</v>
      </c>
      <c r="AW164" s="11" t="s">
        <v>37</v>
      </c>
      <c r="AX164" s="11" t="s">
        <v>74</v>
      </c>
      <c r="AY164" s="213" t="s">
        <v>143</v>
      </c>
    </row>
    <row r="165" spans="2:65" s="12" customFormat="1">
      <c r="B165" s="214"/>
      <c r="C165" s="215"/>
      <c r="D165" s="205" t="s">
        <v>155</v>
      </c>
      <c r="E165" s="216" t="s">
        <v>21</v>
      </c>
      <c r="F165" s="217" t="s">
        <v>259</v>
      </c>
      <c r="G165" s="215"/>
      <c r="H165" s="218">
        <v>3.15</v>
      </c>
      <c r="I165" s="219"/>
      <c r="J165" s="215"/>
      <c r="K165" s="215"/>
      <c r="L165" s="220"/>
      <c r="M165" s="221"/>
      <c r="N165" s="222"/>
      <c r="O165" s="222"/>
      <c r="P165" s="222"/>
      <c r="Q165" s="222"/>
      <c r="R165" s="222"/>
      <c r="S165" s="222"/>
      <c r="T165" s="223"/>
      <c r="AT165" s="224" t="s">
        <v>155</v>
      </c>
      <c r="AU165" s="224" t="s">
        <v>153</v>
      </c>
      <c r="AV165" s="12" t="s">
        <v>84</v>
      </c>
      <c r="AW165" s="12" t="s">
        <v>37</v>
      </c>
      <c r="AX165" s="12" t="s">
        <v>82</v>
      </c>
      <c r="AY165" s="224" t="s">
        <v>143</v>
      </c>
    </row>
    <row r="166" spans="2:65" s="10" customFormat="1" ht="29.85" customHeight="1">
      <c r="B166" s="175"/>
      <c r="C166" s="176"/>
      <c r="D166" s="177" t="s">
        <v>73</v>
      </c>
      <c r="E166" s="189" t="s">
        <v>153</v>
      </c>
      <c r="F166" s="189" t="s">
        <v>260</v>
      </c>
      <c r="G166" s="176"/>
      <c r="H166" s="176"/>
      <c r="I166" s="179"/>
      <c r="J166" s="190">
        <f>BK166</f>
        <v>0</v>
      </c>
      <c r="K166" s="176"/>
      <c r="L166" s="181"/>
      <c r="M166" s="182"/>
      <c r="N166" s="183"/>
      <c r="O166" s="183"/>
      <c r="P166" s="184">
        <f>P167</f>
        <v>0</v>
      </c>
      <c r="Q166" s="183"/>
      <c r="R166" s="184">
        <f>R167</f>
        <v>12.547484799999999</v>
      </c>
      <c r="S166" s="183"/>
      <c r="T166" s="185">
        <f>T167</f>
        <v>0</v>
      </c>
      <c r="AR166" s="186" t="s">
        <v>82</v>
      </c>
      <c r="AT166" s="187" t="s">
        <v>73</v>
      </c>
      <c r="AU166" s="187" t="s">
        <v>82</v>
      </c>
      <c r="AY166" s="186" t="s">
        <v>143</v>
      </c>
      <c r="BK166" s="188">
        <f>BK167</f>
        <v>0</v>
      </c>
    </row>
    <row r="167" spans="2:65" s="10" customFormat="1" ht="14.85" customHeight="1">
      <c r="B167" s="175"/>
      <c r="C167" s="176"/>
      <c r="D167" s="177" t="s">
        <v>73</v>
      </c>
      <c r="E167" s="189" t="s">
        <v>261</v>
      </c>
      <c r="F167" s="189" t="s">
        <v>262</v>
      </c>
      <c r="G167" s="176"/>
      <c r="H167" s="176"/>
      <c r="I167" s="179"/>
      <c r="J167" s="190">
        <f>BK167</f>
        <v>0</v>
      </c>
      <c r="K167" s="176"/>
      <c r="L167" s="181"/>
      <c r="M167" s="182"/>
      <c r="N167" s="183"/>
      <c r="O167" s="183"/>
      <c r="P167" s="184">
        <f>SUM(P168:P175)</f>
        <v>0</v>
      </c>
      <c r="Q167" s="183"/>
      <c r="R167" s="184">
        <f>SUM(R168:R175)</f>
        <v>12.547484799999999</v>
      </c>
      <c r="S167" s="183"/>
      <c r="T167" s="185">
        <f>SUM(T168:T175)</f>
        <v>0</v>
      </c>
      <c r="AR167" s="186" t="s">
        <v>82</v>
      </c>
      <c r="AT167" s="187" t="s">
        <v>73</v>
      </c>
      <c r="AU167" s="187" t="s">
        <v>84</v>
      </c>
      <c r="AY167" s="186" t="s">
        <v>143</v>
      </c>
      <c r="BK167" s="188">
        <f>SUM(BK168:BK175)</f>
        <v>0</v>
      </c>
    </row>
    <row r="168" spans="2:65" s="1" customFormat="1" ht="25.5" customHeight="1">
      <c r="B168" s="40"/>
      <c r="C168" s="191" t="s">
        <v>263</v>
      </c>
      <c r="D168" s="191" t="s">
        <v>147</v>
      </c>
      <c r="E168" s="192" t="s">
        <v>264</v>
      </c>
      <c r="F168" s="193" t="s">
        <v>265</v>
      </c>
      <c r="G168" s="194" t="s">
        <v>173</v>
      </c>
      <c r="H168" s="195">
        <v>13.6</v>
      </c>
      <c r="I168" s="196"/>
      <c r="J168" s="197">
        <f>ROUND(I168*H168,2)</f>
        <v>0</v>
      </c>
      <c r="K168" s="193" t="s">
        <v>151</v>
      </c>
      <c r="L168" s="60"/>
      <c r="M168" s="198" t="s">
        <v>21</v>
      </c>
      <c r="N168" s="199" t="s">
        <v>45</v>
      </c>
      <c r="O168" s="41"/>
      <c r="P168" s="200">
        <f>O168*H168</f>
        <v>0</v>
      </c>
      <c r="Q168" s="200">
        <v>0.43939</v>
      </c>
      <c r="R168" s="200">
        <f>Q168*H168</f>
        <v>5.9757039999999995</v>
      </c>
      <c r="S168" s="200">
        <v>0</v>
      </c>
      <c r="T168" s="201">
        <f>S168*H168</f>
        <v>0</v>
      </c>
      <c r="AR168" s="23" t="s">
        <v>152</v>
      </c>
      <c r="AT168" s="23" t="s">
        <v>147</v>
      </c>
      <c r="AU168" s="23" t="s">
        <v>153</v>
      </c>
      <c r="AY168" s="23" t="s">
        <v>143</v>
      </c>
      <c r="BE168" s="202">
        <f>IF(N168="základní",J168,0)</f>
        <v>0</v>
      </c>
      <c r="BF168" s="202">
        <f>IF(N168="snížená",J168,0)</f>
        <v>0</v>
      </c>
      <c r="BG168" s="202">
        <f>IF(N168="zákl. přenesená",J168,0)</f>
        <v>0</v>
      </c>
      <c r="BH168" s="202">
        <f>IF(N168="sníž. přenesená",J168,0)</f>
        <v>0</v>
      </c>
      <c r="BI168" s="202">
        <f>IF(N168="nulová",J168,0)</f>
        <v>0</v>
      </c>
      <c r="BJ168" s="23" t="s">
        <v>82</v>
      </c>
      <c r="BK168" s="202">
        <f>ROUND(I168*H168,2)</f>
        <v>0</v>
      </c>
      <c r="BL168" s="23" t="s">
        <v>152</v>
      </c>
      <c r="BM168" s="23" t="s">
        <v>266</v>
      </c>
    </row>
    <row r="169" spans="2:65" s="12" customFormat="1">
      <c r="B169" s="214"/>
      <c r="C169" s="215"/>
      <c r="D169" s="205" t="s">
        <v>155</v>
      </c>
      <c r="E169" s="216" t="s">
        <v>21</v>
      </c>
      <c r="F169" s="217" t="s">
        <v>267</v>
      </c>
      <c r="G169" s="215"/>
      <c r="H169" s="218">
        <v>13.6</v>
      </c>
      <c r="I169" s="219"/>
      <c r="J169" s="215"/>
      <c r="K169" s="215"/>
      <c r="L169" s="220"/>
      <c r="M169" s="221"/>
      <c r="N169" s="222"/>
      <c r="O169" s="222"/>
      <c r="P169" s="222"/>
      <c r="Q169" s="222"/>
      <c r="R169" s="222"/>
      <c r="S169" s="222"/>
      <c r="T169" s="223"/>
      <c r="AT169" s="224" t="s">
        <v>155</v>
      </c>
      <c r="AU169" s="224" t="s">
        <v>153</v>
      </c>
      <c r="AV169" s="12" t="s">
        <v>84</v>
      </c>
      <c r="AW169" s="12" t="s">
        <v>37</v>
      </c>
      <c r="AX169" s="12" t="s">
        <v>82</v>
      </c>
      <c r="AY169" s="224" t="s">
        <v>143</v>
      </c>
    </row>
    <row r="170" spans="2:65" s="1" customFormat="1" ht="25.5" customHeight="1">
      <c r="B170" s="40"/>
      <c r="C170" s="191" t="s">
        <v>268</v>
      </c>
      <c r="D170" s="191" t="s">
        <v>147</v>
      </c>
      <c r="E170" s="192" t="s">
        <v>269</v>
      </c>
      <c r="F170" s="193" t="s">
        <v>270</v>
      </c>
      <c r="G170" s="194" t="s">
        <v>271</v>
      </c>
      <c r="H170" s="195">
        <v>8.5</v>
      </c>
      <c r="I170" s="196"/>
      <c r="J170" s="197">
        <f>ROUND(I170*H170,2)</f>
        <v>0</v>
      </c>
      <c r="K170" s="193" t="s">
        <v>151</v>
      </c>
      <c r="L170" s="60"/>
      <c r="M170" s="198" t="s">
        <v>21</v>
      </c>
      <c r="N170" s="199" t="s">
        <v>45</v>
      </c>
      <c r="O170" s="41"/>
      <c r="P170" s="200">
        <f>O170*H170</f>
        <v>0</v>
      </c>
      <c r="Q170" s="200">
        <v>4.6339999999999999E-2</v>
      </c>
      <c r="R170" s="200">
        <f>Q170*H170</f>
        <v>0.39389000000000002</v>
      </c>
      <c r="S170" s="200">
        <v>0</v>
      </c>
      <c r="T170" s="201">
        <f>S170*H170</f>
        <v>0</v>
      </c>
      <c r="AR170" s="23" t="s">
        <v>152</v>
      </c>
      <c r="AT170" s="23" t="s">
        <v>147</v>
      </c>
      <c r="AU170" s="23" t="s">
        <v>153</v>
      </c>
      <c r="AY170" s="23" t="s">
        <v>143</v>
      </c>
      <c r="BE170" s="202">
        <f>IF(N170="základní",J170,0)</f>
        <v>0</v>
      </c>
      <c r="BF170" s="202">
        <f>IF(N170="snížená",J170,0)</f>
        <v>0</v>
      </c>
      <c r="BG170" s="202">
        <f>IF(N170="zákl. přenesená",J170,0)</f>
        <v>0</v>
      </c>
      <c r="BH170" s="202">
        <f>IF(N170="sníž. přenesená",J170,0)</f>
        <v>0</v>
      </c>
      <c r="BI170" s="202">
        <f>IF(N170="nulová",J170,0)</f>
        <v>0</v>
      </c>
      <c r="BJ170" s="23" t="s">
        <v>82</v>
      </c>
      <c r="BK170" s="202">
        <f>ROUND(I170*H170,2)</f>
        <v>0</v>
      </c>
      <c r="BL170" s="23" t="s">
        <v>152</v>
      </c>
      <c r="BM170" s="23" t="s">
        <v>272</v>
      </c>
    </row>
    <row r="171" spans="2:65" s="12" customFormat="1">
      <c r="B171" s="214"/>
      <c r="C171" s="215"/>
      <c r="D171" s="205" t="s">
        <v>155</v>
      </c>
      <c r="E171" s="216" t="s">
        <v>21</v>
      </c>
      <c r="F171" s="217" t="s">
        <v>273</v>
      </c>
      <c r="G171" s="215"/>
      <c r="H171" s="218">
        <v>8.5</v>
      </c>
      <c r="I171" s="219"/>
      <c r="J171" s="215"/>
      <c r="K171" s="215"/>
      <c r="L171" s="220"/>
      <c r="M171" s="221"/>
      <c r="N171" s="222"/>
      <c r="O171" s="222"/>
      <c r="P171" s="222"/>
      <c r="Q171" s="222"/>
      <c r="R171" s="222"/>
      <c r="S171" s="222"/>
      <c r="T171" s="223"/>
      <c r="AT171" s="224" t="s">
        <v>155</v>
      </c>
      <c r="AU171" s="224" t="s">
        <v>153</v>
      </c>
      <c r="AV171" s="12" t="s">
        <v>84</v>
      </c>
      <c r="AW171" s="12" t="s">
        <v>37</v>
      </c>
      <c r="AX171" s="12" t="s">
        <v>82</v>
      </c>
      <c r="AY171" s="224" t="s">
        <v>143</v>
      </c>
    </row>
    <row r="172" spans="2:65" s="1" customFormat="1" ht="25.5" customHeight="1">
      <c r="B172" s="40"/>
      <c r="C172" s="191" t="s">
        <v>274</v>
      </c>
      <c r="D172" s="191" t="s">
        <v>147</v>
      </c>
      <c r="E172" s="192" t="s">
        <v>275</v>
      </c>
      <c r="F172" s="193" t="s">
        <v>276</v>
      </c>
      <c r="G172" s="194" t="s">
        <v>277</v>
      </c>
      <c r="H172" s="195">
        <v>1</v>
      </c>
      <c r="I172" s="196"/>
      <c r="J172" s="197">
        <f>ROUND(I172*H172,2)</f>
        <v>0</v>
      </c>
      <c r="K172" s="193" t="s">
        <v>21</v>
      </c>
      <c r="L172" s="60"/>
      <c r="M172" s="198" t="s">
        <v>21</v>
      </c>
      <c r="N172" s="199" t="s">
        <v>45</v>
      </c>
      <c r="O172" s="41"/>
      <c r="P172" s="200">
        <f>O172*H172</f>
        <v>0</v>
      </c>
      <c r="Q172" s="200">
        <v>3.2439999999999997E-2</v>
      </c>
      <c r="R172" s="200">
        <f>Q172*H172</f>
        <v>3.2439999999999997E-2</v>
      </c>
      <c r="S172" s="200">
        <v>0</v>
      </c>
      <c r="T172" s="201">
        <f>S172*H172</f>
        <v>0</v>
      </c>
      <c r="AR172" s="23" t="s">
        <v>152</v>
      </c>
      <c r="AT172" s="23" t="s">
        <v>147</v>
      </c>
      <c r="AU172" s="23" t="s">
        <v>153</v>
      </c>
      <c r="AY172" s="23" t="s">
        <v>143</v>
      </c>
      <c r="BE172" s="202">
        <f>IF(N172="základní",J172,0)</f>
        <v>0</v>
      </c>
      <c r="BF172" s="202">
        <f>IF(N172="snížená",J172,0)</f>
        <v>0</v>
      </c>
      <c r="BG172" s="202">
        <f>IF(N172="zákl. přenesená",J172,0)</f>
        <v>0</v>
      </c>
      <c r="BH172" s="202">
        <f>IF(N172="sníž. přenesená",J172,0)</f>
        <v>0</v>
      </c>
      <c r="BI172" s="202">
        <f>IF(N172="nulová",J172,0)</f>
        <v>0</v>
      </c>
      <c r="BJ172" s="23" t="s">
        <v>82</v>
      </c>
      <c r="BK172" s="202">
        <f>ROUND(I172*H172,2)</f>
        <v>0</v>
      </c>
      <c r="BL172" s="23" t="s">
        <v>152</v>
      </c>
      <c r="BM172" s="23" t="s">
        <v>278</v>
      </c>
    </row>
    <row r="173" spans="2:65" s="1" customFormat="1" ht="25.5" customHeight="1">
      <c r="B173" s="40"/>
      <c r="C173" s="191" t="s">
        <v>9</v>
      </c>
      <c r="D173" s="191" t="s">
        <v>147</v>
      </c>
      <c r="E173" s="192" t="s">
        <v>279</v>
      </c>
      <c r="F173" s="193" t="s">
        <v>280</v>
      </c>
      <c r="G173" s="194" t="s">
        <v>281</v>
      </c>
      <c r="H173" s="195">
        <v>10</v>
      </c>
      <c r="I173" s="196"/>
      <c r="J173" s="197">
        <f>ROUND(I173*H173,2)</f>
        <v>0</v>
      </c>
      <c r="K173" s="193" t="s">
        <v>21</v>
      </c>
      <c r="L173" s="60"/>
      <c r="M173" s="198" t="s">
        <v>21</v>
      </c>
      <c r="N173" s="199" t="s">
        <v>45</v>
      </c>
      <c r="O173" s="41"/>
      <c r="P173" s="200">
        <f>O173*H173</f>
        <v>0</v>
      </c>
      <c r="Q173" s="200">
        <v>8.206E-4</v>
      </c>
      <c r="R173" s="200">
        <f>Q173*H173</f>
        <v>8.2059999999999998E-3</v>
      </c>
      <c r="S173" s="200">
        <v>0</v>
      </c>
      <c r="T173" s="201">
        <f>S173*H173</f>
        <v>0</v>
      </c>
      <c r="AR173" s="23" t="s">
        <v>152</v>
      </c>
      <c r="AT173" s="23" t="s">
        <v>147</v>
      </c>
      <c r="AU173" s="23" t="s">
        <v>153</v>
      </c>
      <c r="AY173" s="23" t="s">
        <v>143</v>
      </c>
      <c r="BE173" s="202">
        <f>IF(N173="základní",J173,0)</f>
        <v>0</v>
      </c>
      <c r="BF173" s="202">
        <f>IF(N173="snížená",J173,0)</f>
        <v>0</v>
      </c>
      <c r="BG173" s="202">
        <f>IF(N173="zákl. přenesená",J173,0)</f>
        <v>0</v>
      </c>
      <c r="BH173" s="202">
        <f>IF(N173="sníž. přenesená",J173,0)</f>
        <v>0</v>
      </c>
      <c r="BI173" s="202">
        <f>IF(N173="nulová",J173,0)</f>
        <v>0</v>
      </c>
      <c r="BJ173" s="23" t="s">
        <v>82</v>
      </c>
      <c r="BK173" s="202">
        <f>ROUND(I173*H173,2)</f>
        <v>0</v>
      </c>
      <c r="BL173" s="23" t="s">
        <v>152</v>
      </c>
      <c r="BM173" s="23" t="s">
        <v>282</v>
      </c>
    </row>
    <row r="174" spans="2:65" s="1" customFormat="1" ht="16.5" customHeight="1">
      <c r="B174" s="40"/>
      <c r="C174" s="191" t="s">
        <v>283</v>
      </c>
      <c r="D174" s="191" t="s">
        <v>147</v>
      </c>
      <c r="E174" s="192" t="s">
        <v>284</v>
      </c>
      <c r="F174" s="193" t="s">
        <v>285</v>
      </c>
      <c r="G174" s="194" t="s">
        <v>150</v>
      </c>
      <c r="H174" s="195">
        <v>2.72</v>
      </c>
      <c r="I174" s="196"/>
      <c r="J174" s="197">
        <f>ROUND(I174*H174,2)</f>
        <v>0</v>
      </c>
      <c r="K174" s="193" t="s">
        <v>151</v>
      </c>
      <c r="L174" s="60"/>
      <c r="M174" s="198" t="s">
        <v>21</v>
      </c>
      <c r="N174" s="199" t="s">
        <v>45</v>
      </c>
      <c r="O174" s="41"/>
      <c r="P174" s="200">
        <f>O174*H174</f>
        <v>0</v>
      </c>
      <c r="Q174" s="200">
        <v>2.2563399999999998</v>
      </c>
      <c r="R174" s="200">
        <f>Q174*H174</f>
        <v>6.1372447999999995</v>
      </c>
      <c r="S174" s="200">
        <v>0</v>
      </c>
      <c r="T174" s="201">
        <f>S174*H174</f>
        <v>0</v>
      </c>
      <c r="AR174" s="23" t="s">
        <v>152</v>
      </c>
      <c r="AT174" s="23" t="s">
        <v>147</v>
      </c>
      <c r="AU174" s="23" t="s">
        <v>153</v>
      </c>
      <c r="AY174" s="23" t="s">
        <v>143</v>
      </c>
      <c r="BE174" s="202">
        <f>IF(N174="základní",J174,0)</f>
        <v>0</v>
      </c>
      <c r="BF174" s="202">
        <f>IF(N174="snížená",J174,0)</f>
        <v>0</v>
      </c>
      <c r="BG174" s="202">
        <f>IF(N174="zákl. přenesená",J174,0)</f>
        <v>0</v>
      </c>
      <c r="BH174" s="202">
        <f>IF(N174="sníž. přenesená",J174,0)</f>
        <v>0</v>
      </c>
      <c r="BI174" s="202">
        <f>IF(N174="nulová",J174,0)</f>
        <v>0</v>
      </c>
      <c r="BJ174" s="23" t="s">
        <v>82</v>
      </c>
      <c r="BK174" s="202">
        <f>ROUND(I174*H174,2)</f>
        <v>0</v>
      </c>
      <c r="BL174" s="23" t="s">
        <v>152</v>
      </c>
      <c r="BM174" s="23" t="s">
        <v>286</v>
      </c>
    </row>
    <row r="175" spans="2:65" s="12" customFormat="1">
      <c r="B175" s="214"/>
      <c r="C175" s="215"/>
      <c r="D175" s="205" t="s">
        <v>155</v>
      </c>
      <c r="E175" s="216" t="s">
        <v>21</v>
      </c>
      <c r="F175" s="217" t="s">
        <v>287</v>
      </c>
      <c r="G175" s="215"/>
      <c r="H175" s="218">
        <v>2.72</v>
      </c>
      <c r="I175" s="219"/>
      <c r="J175" s="215"/>
      <c r="K175" s="215"/>
      <c r="L175" s="220"/>
      <c r="M175" s="221"/>
      <c r="N175" s="222"/>
      <c r="O175" s="222"/>
      <c r="P175" s="222"/>
      <c r="Q175" s="222"/>
      <c r="R175" s="222"/>
      <c r="S175" s="222"/>
      <c r="T175" s="223"/>
      <c r="AT175" s="224" t="s">
        <v>155</v>
      </c>
      <c r="AU175" s="224" t="s">
        <v>153</v>
      </c>
      <c r="AV175" s="12" t="s">
        <v>84</v>
      </c>
      <c r="AW175" s="12" t="s">
        <v>37</v>
      </c>
      <c r="AX175" s="12" t="s">
        <v>82</v>
      </c>
      <c r="AY175" s="224" t="s">
        <v>143</v>
      </c>
    </row>
    <row r="176" spans="2:65" s="10" customFormat="1" ht="29.85" customHeight="1">
      <c r="B176" s="175"/>
      <c r="C176" s="176"/>
      <c r="D176" s="177" t="s">
        <v>73</v>
      </c>
      <c r="E176" s="189" t="s">
        <v>180</v>
      </c>
      <c r="F176" s="189" t="s">
        <v>288</v>
      </c>
      <c r="G176" s="176"/>
      <c r="H176" s="176"/>
      <c r="I176" s="179"/>
      <c r="J176" s="190">
        <f>BK176</f>
        <v>0</v>
      </c>
      <c r="K176" s="176"/>
      <c r="L176" s="181"/>
      <c r="M176" s="182"/>
      <c r="N176" s="183"/>
      <c r="O176" s="183"/>
      <c r="P176" s="184">
        <f>P177+P185+P194+P199</f>
        <v>0</v>
      </c>
      <c r="Q176" s="183"/>
      <c r="R176" s="184">
        <f>R177+R185+R194+R199</f>
        <v>126.43026999999999</v>
      </c>
      <c r="S176" s="183"/>
      <c r="T176" s="185">
        <f>T177+T185+T194+T199</f>
        <v>0</v>
      </c>
      <c r="AR176" s="186" t="s">
        <v>82</v>
      </c>
      <c r="AT176" s="187" t="s">
        <v>73</v>
      </c>
      <c r="AU176" s="187" t="s">
        <v>82</v>
      </c>
      <c r="AY176" s="186" t="s">
        <v>143</v>
      </c>
      <c r="BK176" s="188">
        <f>BK177+BK185+BK194+BK199</f>
        <v>0</v>
      </c>
    </row>
    <row r="177" spans="2:65" s="10" customFormat="1" ht="14.85" customHeight="1">
      <c r="B177" s="175"/>
      <c r="C177" s="176"/>
      <c r="D177" s="177" t="s">
        <v>73</v>
      </c>
      <c r="E177" s="189" t="s">
        <v>289</v>
      </c>
      <c r="F177" s="189" t="s">
        <v>290</v>
      </c>
      <c r="G177" s="176"/>
      <c r="H177" s="176"/>
      <c r="I177" s="179"/>
      <c r="J177" s="190">
        <f>BK177</f>
        <v>0</v>
      </c>
      <c r="K177" s="176"/>
      <c r="L177" s="181"/>
      <c r="M177" s="182"/>
      <c r="N177" s="183"/>
      <c r="O177" s="183"/>
      <c r="P177" s="184">
        <f>SUM(P178:P184)</f>
        <v>0</v>
      </c>
      <c r="Q177" s="183"/>
      <c r="R177" s="184">
        <f>SUM(R178:R184)</f>
        <v>0</v>
      </c>
      <c r="S177" s="183"/>
      <c r="T177" s="185">
        <f>SUM(T178:T184)</f>
        <v>0</v>
      </c>
      <c r="AR177" s="186" t="s">
        <v>82</v>
      </c>
      <c r="AT177" s="187" t="s">
        <v>73</v>
      </c>
      <c r="AU177" s="187" t="s">
        <v>84</v>
      </c>
      <c r="AY177" s="186" t="s">
        <v>143</v>
      </c>
      <c r="BK177" s="188">
        <f>SUM(BK178:BK184)</f>
        <v>0</v>
      </c>
    </row>
    <row r="178" spans="2:65" s="1" customFormat="1" ht="16.5" customHeight="1">
      <c r="B178" s="40"/>
      <c r="C178" s="191" t="s">
        <v>291</v>
      </c>
      <c r="D178" s="191" t="s">
        <v>147</v>
      </c>
      <c r="E178" s="192" t="s">
        <v>292</v>
      </c>
      <c r="F178" s="193" t="s">
        <v>293</v>
      </c>
      <c r="G178" s="194" t="s">
        <v>173</v>
      </c>
      <c r="H178" s="195">
        <v>717.28499999999997</v>
      </c>
      <c r="I178" s="196"/>
      <c r="J178" s="197">
        <f>ROUND(I178*H178,2)</f>
        <v>0</v>
      </c>
      <c r="K178" s="193" t="s">
        <v>151</v>
      </c>
      <c r="L178" s="60"/>
      <c r="M178" s="198" t="s">
        <v>21</v>
      </c>
      <c r="N178" s="199" t="s">
        <v>45</v>
      </c>
      <c r="O178" s="41"/>
      <c r="P178" s="200">
        <f>O178*H178</f>
        <v>0</v>
      </c>
      <c r="Q178" s="200">
        <v>0</v>
      </c>
      <c r="R178" s="200">
        <f>Q178*H178</f>
        <v>0</v>
      </c>
      <c r="S178" s="200">
        <v>0</v>
      </c>
      <c r="T178" s="201">
        <f>S178*H178</f>
        <v>0</v>
      </c>
      <c r="AR178" s="23" t="s">
        <v>152</v>
      </c>
      <c r="AT178" s="23" t="s">
        <v>147</v>
      </c>
      <c r="AU178" s="23" t="s">
        <v>153</v>
      </c>
      <c r="AY178" s="23" t="s">
        <v>143</v>
      </c>
      <c r="BE178" s="202">
        <f>IF(N178="základní",J178,0)</f>
        <v>0</v>
      </c>
      <c r="BF178" s="202">
        <f>IF(N178="snížená",J178,0)</f>
        <v>0</v>
      </c>
      <c r="BG178" s="202">
        <f>IF(N178="zákl. přenesená",J178,0)</f>
        <v>0</v>
      </c>
      <c r="BH178" s="202">
        <f>IF(N178="sníž. přenesená",J178,0)</f>
        <v>0</v>
      </c>
      <c r="BI178" s="202">
        <f>IF(N178="nulová",J178,0)</f>
        <v>0</v>
      </c>
      <c r="BJ178" s="23" t="s">
        <v>82</v>
      </c>
      <c r="BK178" s="202">
        <f>ROUND(I178*H178,2)</f>
        <v>0</v>
      </c>
      <c r="BL178" s="23" t="s">
        <v>152</v>
      </c>
      <c r="BM178" s="23" t="s">
        <v>294</v>
      </c>
    </row>
    <row r="179" spans="2:65" s="11" customFormat="1">
      <c r="B179" s="203"/>
      <c r="C179" s="204"/>
      <c r="D179" s="205" t="s">
        <v>155</v>
      </c>
      <c r="E179" s="206" t="s">
        <v>21</v>
      </c>
      <c r="F179" s="207" t="s">
        <v>295</v>
      </c>
      <c r="G179" s="204"/>
      <c r="H179" s="206" t="s">
        <v>21</v>
      </c>
      <c r="I179" s="208"/>
      <c r="J179" s="204"/>
      <c r="K179" s="204"/>
      <c r="L179" s="209"/>
      <c r="M179" s="210"/>
      <c r="N179" s="211"/>
      <c r="O179" s="211"/>
      <c r="P179" s="211"/>
      <c r="Q179" s="211"/>
      <c r="R179" s="211"/>
      <c r="S179" s="211"/>
      <c r="T179" s="212"/>
      <c r="AT179" s="213" t="s">
        <v>155</v>
      </c>
      <c r="AU179" s="213" t="s">
        <v>153</v>
      </c>
      <c r="AV179" s="11" t="s">
        <v>82</v>
      </c>
      <c r="AW179" s="11" t="s">
        <v>37</v>
      </c>
      <c r="AX179" s="11" t="s">
        <v>74</v>
      </c>
      <c r="AY179" s="213" t="s">
        <v>143</v>
      </c>
    </row>
    <row r="180" spans="2:65" s="11" customFormat="1">
      <c r="B180" s="203"/>
      <c r="C180" s="204"/>
      <c r="D180" s="205" t="s">
        <v>155</v>
      </c>
      <c r="E180" s="206" t="s">
        <v>21</v>
      </c>
      <c r="F180" s="207" t="s">
        <v>296</v>
      </c>
      <c r="G180" s="204"/>
      <c r="H180" s="206" t="s">
        <v>21</v>
      </c>
      <c r="I180" s="208"/>
      <c r="J180" s="204"/>
      <c r="K180" s="204"/>
      <c r="L180" s="209"/>
      <c r="M180" s="210"/>
      <c r="N180" s="211"/>
      <c r="O180" s="211"/>
      <c r="P180" s="211"/>
      <c r="Q180" s="211"/>
      <c r="R180" s="211"/>
      <c r="S180" s="211"/>
      <c r="T180" s="212"/>
      <c r="AT180" s="213" t="s">
        <v>155</v>
      </c>
      <c r="AU180" s="213" t="s">
        <v>153</v>
      </c>
      <c r="AV180" s="11" t="s">
        <v>82</v>
      </c>
      <c r="AW180" s="11" t="s">
        <v>37</v>
      </c>
      <c r="AX180" s="11" t="s">
        <v>74</v>
      </c>
      <c r="AY180" s="213" t="s">
        <v>143</v>
      </c>
    </row>
    <row r="181" spans="2:65" s="12" customFormat="1">
      <c r="B181" s="214"/>
      <c r="C181" s="215"/>
      <c r="D181" s="205" t="s">
        <v>155</v>
      </c>
      <c r="E181" s="216" t="s">
        <v>21</v>
      </c>
      <c r="F181" s="217" t="s">
        <v>297</v>
      </c>
      <c r="G181" s="215"/>
      <c r="H181" s="218">
        <v>711.51</v>
      </c>
      <c r="I181" s="219"/>
      <c r="J181" s="215"/>
      <c r="K181" s="215"/>
      <c r="L181" s="220"/>
      <c r="M181" s="221"/>
      <c r="N181" s="222"/>
      <c r="O181" s="222"/>
      <c r="P181" s="222"/>
      <c r="Q181" s="222"/>
      <c r="R181" s="222"/>
      <c r="S181" s="222"/>
      <c r="T181" s="223"/>
      <c r="AT181" s="224" t="s">
        <v>155</v>
      </c>
      <c r="AU181" s="224" t="s">
        <v>153</v>
      </c>
      <c r="AV181" s="12" t="s">
        <v>84</v>
      </c>
      <c r="AW181" s="12" t="s">
        <v>37</v>
      </c>
      <c r="AX181" s="12" t="s">
        <v>74</v>
      </c>
      <c r="AY181" s="224" t="s">
        <v>143</v>
      </c>
    </row>
    <row r="182" spans="2:65" s="11" customFormat="1">
      <c r="B182" s="203"/>
      <c r="C182" s="204"/>
      <c r="D182" s="205" t="s">
        <v>155</v>
      </c>
      <c r="E182" s="206" t="s">
        <v>21</v>
      </c>
      <c r="F182" s="207" t="s">
        <v>187</v>
      </c>
      <c r="G182" s="204"/>
      <c r="H182" s="206" t="s">
        <v>21</v>
      </c>
      <c r="I182" s="208"/>
      <c r="J182" s="204"/>
      <c r="K182" s="204"/>
      <c r="L182" s="209"/>
      <c r="M182" s="210"/>
      <c r="N182" s="211"/>
      <c r="O182" s="211"/>
      <c r="P182" s="211"/>
      <c r="Q182" s="211"/>
      <c r="R182" s="211"/>
      <c r="S182" s="211"/>
      <c r="T182" s="212"/>
      <c r="AT182" s="213" t="s">
        <v>155</v>
      </c>
      <c r="AU182" s="213" t="s">
        <v>153</v>
      </c>
      <c r="AV182" s="11" t="s">
        <v>82</v>
      </c>
      <c r="AW182" s="11" t="s">
        <v>37</v>
      </c>
      <c r="AX182" s="11" t="s">
        <v>74</v>
      </c>
      <c r="AY182" s="213" t="s">
        <v>143</v>
      </c>
    </row>
    <row r="183" spans="2:65" s="12" customFormat="1">
      <c r="B183" s="214"/>
      <c r="C183" s="215"/>
      <c r="D183" s="205" t="s">
        <v>155</v>
      </c>
      <c r="E183" s="216" t="s">
        <v>21</v>
      </c>
      <c r="F183" s="217" t="s">
        <v>298</v>
      </c>
      <c r="G183" s="215"/>
      <c r="H183" s="218">
        <v>5.7750000000000004</v>
      </c>
      <c r="I183" s="219"/>
      <c r="J183" s="215"/>
      <c r="K183" s="215"/>
      <c r="L183" s="220"/>
      <c r="M183" s="221"/>
      <c r="N183" s="222"/>
      <c r="O183" s="222"/>
      <c r="P183" s="222"/>
      <c r="Q183" s="222"/>
      <c r="R183" s="222"/>
      <c r="S183" s="222"/>
      <c r="T183" s="223"/>
      <c r="AT183" s="224" t="s">
        <v>155</v>
      </c>
      <c r="AU183" s="224" t="s">
        <v>153</v>
      </c>
      <c r="AV183" s="12" t="s">
        <v>84</v>
      </c>
      <c r="AW183" s="12" t="s">
        <v>37</v>
      </c>
      <c r="AX183" s="12" t="s">
        <v>74</v>
      </c>
      <c r="AY183" s="224" t="s">
        <v>143</v>
      </c>
    </row>
    <row r="184" spans="2:65" s="13" customFormat="1">
      <c r="B184" s="225"/>
      <c r="C184" s="226"/>
      <c r="D184" s="205" t="s">
        <v>155</v>
      </c>
      <c r="E184" s="227" t="s">
        <v>21</v>
      </c>
      <c r="F184" s="228" t="s">
        <v>161</v>
      </c>
      <c r="G184" s="226"/>
      <c r="H184" s="229">
        <v>717.28499999999997</v>
      </c>
      <c r="I184" s="230"/>
      <c r="J184" s="226"/>
      <c r="K184" s="226"/>
      <c r="L184" s="231"/>
      <c r="M184" s="232"/>
      <c r="N184" s="233"/>
      <c r="O184" s="233"/>
      <c r="P184" s="233"/>
      <c r="Q184" s="233"/>
      <c r="R184" s="233"/>
      <c r="S184" s="233"/>
      <c r="T184" s="234"/>
      <c r="AT184" s="235" t="s">
        <v>155</v>
      </c>
      <c r="AU184" s="235" t="s">
        <v>153</v>
      </c>
      <c r="AV184" s="13" t="s">
        <v>152</v>
      </c>
      <c r="AW184" s="13" t="s">
        <v>37</v>
      </c>
      <c r="AX184" s="13" t="s">
        <v>82</v>
      </c>
      <c r="AY184" s="235" t="s">
        <v>143</v>
      </c>
    </row>
    <row r="185" spans="2:65" s="10" customFormat="1" ht="22.35" customHeight="1">
      <c r="B185" s="175"/>
      <c r="C185" s="176"/>
      <c r="D185" s="177" t="s">
        <v>73</v>
      </c>
      <c r="E185" s="189" t="s">
        <v>299</v>
      </c>
      <c r="F185" s="189" t="s">
        <v>300</v>
      </c>
      <c r="G185" s="176"/>
      <c r="H185" s="176"/>
      <c r="I185" s="179"/>
      <c r="J185" s="190">
        <f>BK185</f>
        <v>0</v>
      </c>
      <c r="K185" s="176"/>
      <c r="L185" s="181"/>
      <c r="M185" s="182"/>
      <c r="N185" s="183"/>
      <c r="O185" s="183"/>
      <c r="P185" s="184">
        <f>SUM(P186:P193)</f>
        <v>0</v>
      </c>
      <c r="Q185" s="183"/>
      <c r="R185" s="184">
        <f>SUM(R186:R193)</f>
        <v>1.9262049999999999</v>
      </c>
      <c r="S185" s="183"/>
      <c r="T185" s="185">
        <f>SUM(T186:T193)</f>
        <v>0</v>
      </c>
      <c r="AR185" s="186" t="s">
        <v>82</v>
      </c>
      <c r="AT185" s="187" t="s">
        <v>73</v>
      </c>
      <c r="AU185" s="187" t="s">
        <v>84</v>
      </c>
      <c r="AY185" s="186" t="s">
        <v>143</v>
      </c>
      <c r="BK185" s="188">
        <f>SUM(BK186:BK193)</f>
        <v>0</v>
      </c>
    </row>
    <row r="186" spans="2:65" s="1" customFormat="1" ht="25.5" customHeight="1">
      <c r="B186" s="40"/>
      <c r="C186" s="191" t="s">
        <v>301</v>
      </c>
      <c r="D186" s="191" t="s">
        <v>147</v>
      </c>
      <c r="E186" s="192" t="s">
        <v>302</v>
      </c>
      <c r="F186" s="193" t="s">
        <v>303</v>
      </c>
      <c r="G186" s="194" t="s">
        <v>173</v>
      </c>
      <c r="H186" s="195">
        <v>320.5</v>
      </c>
      <c r="I186" s="196"/>
      <c r="J186" s="197">
        <f>ROUND(I186*H186,2)</f>
        <v>0</v>
      </c>
      <c r="K186" s="193" t="s">
        <v>151</v>
      </c>
      <c r="L186" s="60"/>
      <c r="M186" s="198" t="s">
        <v>21</v>
      </c>
      <c r="N186" s="199" t="s">
        <v>45</v>
      </c>
      <c r="O186" s="41"/>
      <c r="P186" s="200">
        <f>O186*H186</f>
        <v>0</v>
      </c>
      <c r="Q186" s="200">
        <v>0</v>
      </c>
      <c r="R186" s="200">
        <f>Q186*H186</f>
        <v>0</v>
      </c>
      <c r="S186" s="200">
        <v>0</v>
      </c>
      <c r="T186" s="201">
        <f>S186*H186</f>
        <v>0</v>
      </c>
      <c r="AR186" s="23" t="s">
        <v>152</v>
      </c>
      <c r="AT186" s="23" t="s">
        <v>147</v>
      </c>
      <c r="AU186" s="23" t="s">
        <v>153</v>
      </c>
      <c r="AY186" s="23" t="s">
        <v>143</v>
      </c>
      <c r="BE186" s="202">
        <f>IF(N186="základní",J186,0)</f>
        <v>0</v>
      </c>
      <c r="BF186" s="202">
        <f>IF(N186="snížená",J186,0)</f>
        <v>0</v>
      </c>
      <c r="BG186" s="202">
        <f>IF(N186="zákl. přenesená",J186,0)</f>
        <v>0</v>
      </c>
      <c r="BH186" s="202">
        <f>IF(N186="sníž. přenesená",J186,0)</f>
        <v>0</v>
      </c>
      <c r="BI186" s="202">
        <f>IF(N186="nulová",J186,0)</f>
        <v>0</v>
      </c>
      <c r="BJ186" s="23" t="s">
        <v>82</v>
      </c>
      <c r="BK186" s="202">
        <f>ROUND(I186*H186,2)</f>
        <v>0</v>
      </c>
      <c r="BL186" s="23" t="s">
        <v>152</v>
      </c>
      <c r="BM186" s="23" t="s">
        <v>304</v>
      </c>
    </row>
    <row r="187" spans="2:65" s="12" customFormat="1" ht="27">
      <c r="B187" s="214"/>
      <c r="C187" s="215"/>
      <c r="D187" s="205" t="s">
        <v>155</v>
      </c>
      <c r="E187" s="216" t="s">
        <v>21</v>
      </c>
      <c r="F187" s="217" t="s">
        <v>305</v>
      </c>
      <c r="G187" s="215"/>
      <c r="H187" s="218">
        <v>320.5</v>
      </c>
      <c r="I187" s="219"/>
      <c r="J187" s="215"/>
      <c r="K187" s="215"/>
      <c r="L187" s="220"/>
      <c r="M187" s="221"/>
      <c r="N187" s="222"/>
      <c r="O187" s="222"/>
      <c r="P187" s="222"/>
      <c r="Q187" s="222"/>
      <c r="R187" s="222"/>
      <c r="S187" s="222"/>
      <c r="T187" s="223"/>
      <c r="AT187" s="224" t="s">
        <v>155</v>
      </c>
      <c r="AU187" s="224" t="s">
        <v>153</v>
      </c>
      <c r="AV187" s="12" t="s">
        <v>84</v>
      </c>
      <c r="AW187" s="12" t="s">
        <v>37</v>
      </c>
      <c r="AX187" s="12" t="s">
        <v>82</v>
      </c>
      <c r="AY187" s="224" t="s">
        <v>143</v>
      </c>
    </row>
    <row r="188" spans="2:65" s="1" customFormat="1" ht="16.5" customHeight="1">
      <c r="B188" s="40"/>
      <c r="C188" s="191" t="s">
        <v>306</v>
      </c>
      <c r="D188" s="191" t="s">
        <v>147</v>
      </c>
      <c r="E188" s="192" t="s">
        <v>307</v>
      </c>
      <c r="F188" s="193" t="s">
        <v>308</v>
      </c>
      <c r="G188" s="194" t="s">
        <v>173</v>
      </c>
      <c r="H188" s="195">
        <v>320.5</v>
      </c>
      <c r="I188" s="196"/>
      <c r="J188" s="197">
        <f>ROUND(I188*H188,2)</f>
        <v>0</v>
      </c>
      <c r="K188" s="193" t="s">
        <v>151</v>
      </c>
      <c r="L188" s="60"/>
      <c r="M188" s="198" t="s">
        <v>21</v>
      </c>
      <c r="N188" s="199" t="s">
        <v>45</v>
      </c>
      <c r="O188" s="41"/>
      <c r="P188" s="200">
        <f>O188*H188</f>
        <v>0</v>
      </c>
      <c r="Q188" s="200">
        <v>0</v>
      </c>
      <c r="R188" s="200">
        <f>Q188*H188</f>
        <v>0</v>
      </c>
      <c r="S188" s="200">
        <v>0</v>
      </c>
      <c r="T188" s="201">
        <f>S188*H188</f>
        <v>0</v>
      </c>
      <c r="AR188" s="23" t="s">
        <v>152</v>
      </c>
      <c r="AT188" s="23" t="s">
        <v>147</v>
      </c>
      <c r="AU188" s="23" t="s">
        <v>153</v>
      </c>
      <c r="AY188" s="23" t="s">
        <v>143</v>
      </c>
      <c r="BE188" s="202">
        <f>IF(N188="základní",J188,0)</f>
        <v>0</v>
      </c>
      <c r="BF188" s="202">
        <f>IF(N188="snížená",J188,0)</f>
        <v>0</v>
      </c>
      <c r="BG188" s="202">
        <f>IF(N188="zákl. přenesená",J188,0)</f>
        <v>0</v>
      </c>
      <c r="BH188" s="202">
        <f>IF(N188="sníž. přenesená",J188,0)</f>
        <v>0</v>
      </c>
      <c r="BI188" s="202">
        <f>IF(N188="nulová",J188,0)</f>
        <v>0</v>
      </c>
      <c r="BJ188" s="23" t="s">
        <v>82</v>
      </c>
      <c r="BK188" s="202">
        <f>ROUND(I188*H188,2)</f>
        <v>0</v>
      </c>
      <c r="BL188" s="23" t="s">
        <v>152</v>
      </c>
      <c r="BM188" s="23" t="s">
        <v>309</v>
      </c>
    </row>
    <row r="189" spans="2:65" s="12" customFormat="1" ht="27">
      <c r="B189" s="214"/>
      <c r="C189" s="215"/>
      <c r="D189" s="205" t="s">
        <v>155</v>
      </c>
      <c r="E189" s="216" t="s">
        <v>21</v>
      </c>
      <c r="F189" s="217" t="s">
        <v>305</v>
      </c>
      <c r="G189" s="215"/>
      <c r="H189" s="218">
        <v>320.5</v>
      </c>
      <c r="I189" s="219"/>
      <c r="J189" s="215"/>
      <c r="K189" s="215"/>
      <c r="L189" s="220"/>
      <c r="M189" s="221"/>
      <c r="N189" s="222"/>
      <c r="O189" s="222"/>
      <c r="P189" s="222"/>
      <c r="Q189" s="222"/>
      <c r="R189" s="222"/>
      <c r="S189" s="222"/>
      <c r="T189" s="223"/>
      <c r="AT189" s="224" t="s">
        <v>155</v>
      </c>
      <c r="AU189" s="224" t="s">
        <v>153</v>
      </c>
      <c r="AV189" s="12" t="s">
        <v>84</v>
      </c>
      <c r="AW189" s="12" t="s">
        <v>37</v>
      </c>
      <c r="AX189" s="12" t="s">
        <v>82</v>
      </c>
      <c r="AY189" s="224" t="s">
        <v>143</v>
      </c>
    </row>
    <row r="190" spans="2:65" s="1" customFormat="1" ht="25.5" customHeight="1">
      <c r="B190" s="40"/>
      <c r="C190" s="191" t="s">
        <v>310</v>
      </c>
      <c r="D190" s="191" t="s">
        <v>147</v>
      </c>
      <c r="E190" s="192" t="s">
        <v>311</v>
      </c>
      <c r="F190" s="193" t="s">
        <v>312</v>
      </c>
      <c r="G190" s="194" t="s">
        <v>173</v>
      </c>
      <c r="H190" s="195">
        <v>320.5</v>
      </c>
      <c r="I190" s="196"/>
      <c r="J190" s="197">
        <f>ROUND(I190*H190,2)</f>
        <v>0</v>
      </c>
      <c r="K190" s="193" t="s">
        <v>151</v>
      </c>
      <c r="L190" s="60"/>
      <c r="M190" s="198" t="s">
        <v>21</v>
      </c>
      <c r="N190" s="199" t="s">
        <v>45</v>
      </c>
      <c r="O190" s="41"/>
      <c r="P190" s="200">
        <f>O190*H190</f>
        <v>0</v>
      </c>
      <c r="Q190" s="200">
        <v>0</v>
      </c>
      <c r="R190" s="200">
        <f>Q190*H190</f>
        <v>0</v>
      </c>
      <c r="S190" s="200">
        <v>0</v>
      </c>
      <c r="T190" s="201">
        <f>S190*H190</f>
        <v>0</v>
      </c>
      <c r="AR190" s="23" t="s">
        <v>152</v>
      </c>
      <c r="AT190" s="23" t="s">
        <v>147</v>
      </c>
      <c r="AU190" s="23" t="s">
        <v>153</v>
      </c>
      <c r="AY190" s="23" t="s">
        <v>143</v>
      </c>
      <c r="BE190" s="202">
        <f>IF(N190="základní",J190,0)</f>
        <v>0</v>
      </c>
      <c r="BF190" s="202">
        <f>IF(N190="snížená",J190,0)</f>
        <v>0</v>
      </c>
      <c r="BG190" s="202">
        <f>IF(N190="zákl. přenesená",J190,0)</f>
        <v>0</v>
      </c>
      <c r="BH190" s="202">
        <f>IF(N190="sníž. přenesená",J190,0)</f>
        <v>0</v>
      </c>
      <c r="BI190" s="202">
        <f>IF(N190="nulová",J190,0)</f>
        <v>0</v>
      </c>
      <c r="BJ190" s="23" t="s">
        <v>82</v>
      </c>
      <c r="BK190" s="202">
        <f>ROUND(I190*H190,2)</f>
        <v>0</v>
      </c>
      <c r="BL190" s="23" t="s">
        <v>152</v>
      </c>
      <c r="BM190" s="23" t="s">
        <v>313</v>
      </c>
    </row>
    <row r="191" spans="2:65" s="12" customFormat="1" ht="27">
      <c r="B191" s="214"/>
      <c r="C191" s="215"/>
      <c r="D191" s="205" t="s">
        <v>155</v>
      </c>
      <c r="E191" s="216" t="s">
        <v>21</v>
      </c>
      <c r="F191" s="217" t="s">
        <v>305</v>
      </c>
      <c r="G191" s="215"/>
      <c r="H191" s="218">
        <v>320.5</v>
      </c>
      <c r="I191" s="219"/>
      <c r="J191" s="215"/>
      <c r="K191" s="215"/>
      <c r="L191" s="220"/>
      <c r="M191" s="221"/>
      <c r="N191" s="222"/>
      <c r="O191" s="222"/>
      <c r="P191" s="222"/>
      <c r="Q191" s="222"/>
      <c r="R191" s="222"/>
      <c r="S191" s="222"/>
      <c r="T191" s="223"/>
      <c r="AT191" s="224" t="s">
        <v>155</v>
      </c>
      <c r="AU191" s="224" t="s">
        <v>153</v>
      </c>
      <c r="AV191" s="12" t="s">
        <v>84</v>
      </c>
      <c r="AW191" s="12" t="s">
        <v>37</v>
      </c>
      <c r="AX191" s="12" t="s">
        <v>82</v>
      </c>
      <c r="AY191" s="224" t="s">
        <v>143</v>
      </c>
    </row>
    <row r="192" spans="2:65" s="1" customFormat="1" ht="16.5" customHeight="1">
      <c r="B192" s="40"/>
      <c r="C192" s="191" t="s">
        <v>314</v>
      </c>
      <c r="D192" s="191" t="s">
        <v>147</v>
      </c>
      <c r="E192" s="192" t="s">
        <v>315</v>
      </c>
      <c r="F192" s="193" t="s">
        <v>316</v>
      </c>
      <c r="G192" s="194" t="s">
        <v>173</v>
      </c>
      <c r="H192" s="195">
        <v>320.5</v>
      </c>
      <c r="I192" s="196"/>
      <c r="J192" s="197">
        <f>ROUND(I192*H192,2)</f>
        <v>0</v>
      </c>
      <c r="K192" s="193" t="s">
        <v>151</v>
      </c>
      <c r="L192" s="60"/>
      <c r="M192" s="198" t="s">
        <v>21</v>
      </c>
      <c r="N192" s="199" t="s">
        <v>45</v>
      </c>
      <c r="O192" s="41"/>
      <c r="P192" s="200">
        <f>O192*H192</f>
        <v>0</v>
      </c>
      <c r="Q192" s="200">
        <v>6.0099999999999997E-3</v>
      </c>
      <c r="R192" s="200">
        <f>Q192*H192</f>
        <v>1.9262049999999999</v>
      </c>
      <c r="S192" s="200">
        <v>0</v>
      </c>
      <c r="T192" s="201">
        <f>S192*H192</f>
        <v>0</v>
      </c>
      <c r="AR192" s="23" t="s">
        <v>152</v>
      </c>
      <c r="AT192" s="23" t="s">
        <v>147</v>
      </c>
      <c r="AU192" s="23" t="s">
        <v>153</v>
      </c>
      <c r="AY192" s="23" t="s">
        <v>143</v>
      </c>
      <c r="BE192" s="202">
        <f>IF(N192="základní",J192,0)</f>
        <v>0</v>
      </c>
      <c r="BF192" s="202">
        <f>IF(N192="snížená",J192,0)</f>
        <v>0</v>
      </c>
      <c r="BG192" s="202">
        <f>IF(N192="zákl. přenesená",J192,0)</f>
        <v>0</v>
      </c>
      <c r="BH192" s="202">
        <f>IF(N192="sníž. přenesená",J192,0)</f>
        <v>0</v>
      </c>
      <c r="BI192" s="202">
        <f>IF(N192="nulová",J192,0)</f>
        <v>0</v>
      </c>
      <c r="BJ192" s="23" t="s">
        <v>82</v>
      </c>
      <c r="BK192" s="202">
        <f>ROUND(I192*H192,2)</f>
        <v>0</v>
      </c>
      <c r="BL192" s="23" t="s">
        <v>152</v>
      </c>
      <c r="BM192" s="23" t="s">
        <v>317</v>
      </c>
    </row>
    <row r="193" spans="2:65" s="12" customFormat="1" ht="27">
      <c r="B193" s="214"/>
      <c r="C193" s="215"/>
      <c r="D193" s="205" t="s">
        <v>155</v>
      </c>
      <c r="E193" s="216" t="s">
        <v>21</v>
      </c>
      <c r="F193" s="217" t="s">
        <v>305</v>
      </c>
      <c r="G193" s="215"/>
      <c r="H193" s="218">
        <v>320.5</v>
      </c>
      <c r="I193" s="219"/>
      <c r="J193" s="215"/>
      <c r="K193" s="215"/>
      <c r="L193" s="220"/>
      <c r="M193" s="221"/>
      <c r="N193" s="222"/>
      <c r="O193" s="222"/>
      <c r="P193" s="222"/>
      <c r="Q193" s="222"/>
      <c r="R193" s="222"/>
      <c r="S193" s="222"/>
      <c r="T193" s="223"/>
      <c r="AT193" s="224" t="s">
        <v>155</v>
      </c>
      <c r="AU193" s="224" t="s">
        <v>153</v>
      </c>
      <c r="AV193" s="12" t="s">
        <v>84</v>
      </c>
      <c r="AW193" s="12" t="s">
        <v>37</v>
      </c>
      <c r="AX193" s="12" t="s">
        <v>82</v>
      </c>
      <c r="AY193" s="224" t="s">
        <v>143</v>
      </c>
    </row>
    <row r="194" spans="2:65" s="10" customFormat="1" ht="22.35" customHeight="1">
      <c r="B194" s="175"/>
      <c r="C194" s="176"/>
      <c r="D194" s="177" t="s">
        <v>73</v>
      </c>
      <c r="E194" s="189" t="s">
        <v>318</v>
      </c>
      <c r="F194" s="189" t="s">
        <v>319</v>
      </c>
      <c r="G194" s="176"/>
      <c r="H194" s="176"/>
      <c r="I194" s="179"/>
      <c r="J194" s="190">
        <f>BK194</f>
        <v>0</v>
      </c>
      <c r="K194" s="176"/>
      <c r="L194" s="181"/>
      <c r="M194" s="182"/>
      <c r="N194" s="183"/>
      <c r="O194" s="183"/>
      <c r="P194" s="184">
        <f>SUM(P195:P198)</f>
        <v>0</v>
      </c>
      <c r="Q194" s="183"/>
      <c r="R194" s="184">
        <f>SUM(R195:R198)</f>
        <v>1.183875</v>
      </c>
      <c r="S194" s="183"/>
      <c r="T194" s="185">
        <f>SUM(T195:T198)</f>
        <v>0</v>
      </c>
      <c r="AR194" s="186" t="s">
        <v>82</v>
      </c>
      <c r="AT194" s="187" t="s">
        <v>73</v>
      </c>
      <c r="AU194" s="187" t="s">
        <v>84</v>
      </c>
      <c r="AY194" s="186" t="s">
        <v>143</v>
      </c>
      <c r="BK194" s="188">
        <f>SUM(BK195:BK198)</f>
        <v>0</v>
      </c>
    </row>
    <row r="195" spans="2:65" s="1" customFormat="1" ht="25.5" customHeight="1">
      <c r="B195" s="40"/>
      <c r="C195" s="191" t="s">
        <v>320</v>
      </c>
      <c r="D195" s="191" t="s">
        <v>147</v>
      </c>
      <c r="E195" s="192" t="s">
        <v>321</v>
      </c>
      <c r="F195" s="193" t="s">
        <v>322</v>
      </c>
      <c r="G195" s="194" t="s">
        <v>173</v>
      </c>
      <c r="H195" s="195">
        <v>5.5</v>
      </c>
      <c r="I195" s="196"/>
      <c r="J195" s="197">
        <f>ROUND(I195*H195,2)</f>
        <v>0</v>
      </c>
      <c r="K195" s="193" t="s">
        <v>151</v>
      </c>
      <c r="L195" s="60"/>
      <c r="M195" s="198" t="s">
        <v>21</v>
      </c>
      <c r="N195" s="199" t="s">
        <v>45</v>
      </c>
      <c r="O195" s="41"/>
      <c r="P195" s="200">
        <f>O195*H195</f>
        <v>0</v>
      </c>
      <c r="Q195" s="200">
        <v>8.4250000000000005E-2</v>
      </c>
      <c r="R195" s="200">
        <f>Q195*H195</f>
        <v>0.46337500000000004</v>
      </c>
      <c r="S195" s="200">
        <v>0</v>
      </c>
      <c r="T195" s="201">
        <f>S195*H195</f>
        <v>0</v>
      </c>
      <c r="AR195" s="23" t="s">
        <v>152</v>
      </c>
      <c r="AT195" s="23" t="s">
        <v>147</v>
      </c>
      <c r="AU195" s="23" t="s">
        <v>153</v>
      </c>
      <c r="AY195" s="23" t="s">
        <v>143</v>
      </c>
      <c r="BE195" s="202">
        <f>IF(N195="základní",J195,0)</f>
        <v>0</v>
      </c>
      <c r="BF195" s="202">
        <f>IF(N195="snížená",J195,0)</f>
        <v>0</v>
      </c>
      <c r="BG195" s="202">
        <f>IF(N195="zákl. přenesená",J195,0)</f>
        <v>0</v>
      </c>
      <c r="BH195" s="202">
        <f>IF(N195="sníž. přenesená",J195,0)</f>
        <v>0</v>
      </c>
      <c r="BI195" s="202">
        <f>IF(N195="nulová",J195,0)</f>
        <v>0</v>
      </c>
      <c r="BJ195" s="23" t="s">
        <v>82</v>
      </c>
      <c r="BK195" s="202">
        <f>ROUND(I195*H195,2)</f>
        <v>0</v>
      </c>
      <c r="BL195" s="23" t="s">
        <v>152</v>
      </c>
      <c r="BM195" s="23" t="s">
        <v>323</v>
      </c>
    </row>
    <row r="196" spans="2:65" s="12" customFormat="1">
      <c r="B196" s="214"/>
      <c r="C196" s="215"/>
      <c r="D196" s="205" t="s">
        <v>155</v>
      </c>
      <c r="E196" s="216" t="s">
        <v>21</v>
      </c>
      <c r="F196" s="217" t="s">
        <v>324</v>
      </c>
      <c r="G196" s="215"/>
      <c r="H196" s="218">
        <v>5.5</v>
      </c>
      <c r="I196" s="219"/>
      <c r="J196" s="215"/>
      <c r="K196" s="215"/>
      <c r="L196" s="220"/>
      <c r="M196" s="221"/>
      <c r="N196" s="222"/>
      <c r="O196" s="222"/>
      <c r="P196" s="222"/>
      <c r="Q196" s="222"/>
      <c r="R196" s="222"/>
      <c r="S196" s="222"/>
      <c r="T196" s="223"/>
      <c r="AT196" s="224" t="s">
        <v>155</v>
      </c>
      <c r="AU196" s="224" t="s">
        <v>153</v>
      </c>
      <c r="AV196" s="12" t="s">
        <v>84</v>
      </c>
      <c r="AW196" s="12" t="s">
        <v>37</v>
      </c>
      <c r="AX196" s="12" t="s">
        <v>82</v>
      </c>
      <c r="AY196" s="224" t="s">
        <v>143</v>
      </c>
    </row>
    <row r="197" spans="2:65" s="1" customFormat="1" ht="16.5" customHeight="1">
      <c r="B197" s="40"/>
      <c r="C197" s="236" t="s">
        <v>325</v>
      </c>
      <c r="D197" s="236" t="s">
        <v>244</v>
      </c>
      <c r="E197" s="237" t="s">
        <v>326</v>
      </c>
      <c r="F197" s="238" t="s">
        <v>327</v>
      </c>
      <c r="G197" s="239" t="s">
        <v>173</v>
      </c>
      <c r="H197" s="240">
        <v>5.5</v>
      </c>
      <c r="I197" s="241"/>
      <c r="J197" s="242">
        <f>ROUND(I197*H197,2)</f>
        <v>0</v>
      </c>
      <c r="K197" s="238" t="s">
        <v>151</v>
      </c>
      <c r="L197" s="243"/>
      <c r="M197" s="244" t="s">
        <v>21</v>
      </c>
      <c r="N197" s="245" t="s">
        <v>45</v>
      </c>
      <c r="O197" s="41"/>
      <c r="P197" s="200">
        <f>O197*H197</f>
        <v>0</v>
      </c>
      <c r="Q197" s="200">
        <v>0.13100000000000001</v>
      </c>
      <c r="R197" s="200">
        <f>Q197*H197</f>
        <v>0.72050000000000003</v>
      </c>
      <c r="S197" s="200">
        <v>0</v>
      </c>
      <c r="T197" s="201">
        <f>S197*H197</f>
        <v>0</v>
      </c>
      <c r="AR197" s="23" t="s">
        <v>202</v>
      </c>
      <c r="AT197" s="23" t="s">
        <v>244</v>
      </c>
      <c r="AU197" s="23" t="s">
        <v>153</v>
      </c>
      <c r="AY197" s="23" t="s">
        <v>143</v>
      </c>
      <c r="BE197" s="202">
        <f>IF(N197="základní",J197,0)</f>
        <v>0</v>
      </c>
      <c r="BF197" s="202">
        <f>IF(N197="snížená",J197,0)</f>
        <v>0</v>
      </c>
      <c r="BG197" s="202">
        <f>IF(N197="zákl. přenesená",J197,0)</f>
        <v>0</v>
      </c>
      <c r="BH197" s="202">
        <f>IF(N197="sníž. přenesená",J197,0)</f>
        <v>0</v>
      </c>
      <c r="BI197" s="202">
        <f>IF(N197="nulová",J197,0)</f>
        <v>0</v>
      </c>
      <c r="BJ197" s="23" t="s">
        <v>82</v>
      </c>
      <c r="BK197" s="202">
        <f>ROUND(I197*H197,2)</f>
        <v>0</v>
      </c>
      <c r="BL197" s="23" t="s">
        <v>152</v>
      </c>
      <c r="BM197" s="23" t="s">
        <v>328</v>
      </c>
    </row>
    <row r="198" spans="2:65" s="12" customFormat="1">
      <c r="B198" s="214"/>
      <c r="C198" s="215"/>
      <c r="D198" s="205" t="s">
        <v>155</v>
      </c>
      <c r="E198" s="216" t="s">
        <v>21</v>
      </c>
      <c r="F198" s="217" t="s">
        <v>324</v>
      </c>
      <c r="G198" s="215"/>
      <c r="H198" s="218">
        <v>5.5</v>
      </c>
      <c r="I198" s="219"/>
      <c r="J198" s="215"/>
      <c r="K198" s="215"/>
      <c r="L198" s="220"/>
      <c r="M198" s="221"/>
      <c r="N198" s="222"/>
      <c r="O198" s="222"/>
      <c r="P198" s="222"/>
      <c r="Q198" s="222"/>
      <c r="R198" s="222"/>
      <c r="S198" s="222"/>
      <c r="T198" s="223"/>
      <c r="AT198" s="224" t="s">
        <v>155</v>
      </c>
      <c r="AU198" s="224" t="s">
        <v>153</v>
      </c>
      <c r="AV198" s="12" t="s">
        <v>84</v>
      </c>
      <c r="AW198" s="12" t="s">
        <v>37</v>
      </c>
      <c r="AX198" s="12" t="s">
        <v>82</v>
      </c>
      <c r="AY198" s="224" t="s">
        <v>143</v>
      </c>
    </row>
    <row r="199" spans="2:65" s="10" customFormat="1" ht="22.35" customHeight="1">
      <c r="B199" s="175"/>
      <c r="C199" s="176"/>
      <c r="D199" s="177" t="s">
        <v>73</v>
      </c>
      <c r="E199" s="189" t="s">
        <v>329</v>
      </c>
      <c r="F199" s="189" t="s">
        <v>330</v>
      </c>
      <c r="G199" s="176"/>
      <c r="H199" s="176"/>
      <c r="I199" s="179"/>
      <c r="J199" s="190">
        <f>BK199</f>
        <v>0</v>
      </c>
      <c r="K199" s="176"/>
      <c r="L199" s="181"/>
      <c r="M199" s="182"/>
      <c r="N199" s="183"/>
      <c r="O199" s="183"/>
      <c r="P199" s="184">
        <f>SUM(P200:P207)</f>
        <v>0</v>
      </c>
      <c r="Q199" s="183"/>
      <c r="R199" s="184">
        <f>SUM(R200:R207)</f>
        <v>123.32019</v>
      </c>
      <c r="S199" s="183"/>
      <c r="T199" s="185">
        <f>SUM(T200:T207)</f>
        <v>0</v>
      </c>
      <c r="AR199" s="186" t="s">
        <v>82</v>
      </c>
      <c r="AT199" s="187" t="s">
        <v>73</v>
      </c>
      <c r="AU199" s="187" t="s">
        <v>84</v>
      </c>
      <c r="AY199" s="186" t="s">
        <v>143</v>
      </c>
      <c r="BK199" s="188">
        <f>SUM(BK200:BK207)</f>
        <v>0</v>
      </c>
    </row>
    <row r="200" spans="2:65" s="1" customFormat="1" ht="16.5" customHeight="1">
      <c r="B200" s="40"/>
      <c r="C200" s="191" t="s">
        <v>331</v>
      </c>
      <c r="D200" s="191" t="s">
        <v>147</v>
      </c>
      <c r="E200" s="192" t="s">
        <v>332</v>
      </c>
      <c r="F200" s="193" t="s">
        <v>333</v>
      </c>
      <c r="G200" s="194" t="s">
        <v>173</v>
      </c>
      <c r="H200" s="195">
        <v>302</v>
      </c>
      <c r="I200" s="196"/>
      <c r="J200" s="197">
        <f>ROUND(I200*H200,2)</f>
        <v>0</v>
      </c>
      <c r="K200" s="193" t="s">
        <v>151</v>
      </c>
      <c r="L200" s="60"/>
      <c r="M200" s="198" t="s">
        <v>21</v>
      </c>
      <c r="N200" s="199" t="s">
        <v>45</v>
      </c>
      <c r="O200" s="41"/>
      <c r="P200" s="200">
        <f>O200*H200</f>
        <v>0</v>
      </c>
      <c r="Q200" s="200">
        <v>0.40799999999999997</v>
      </c>
      <c r="R200" s="200">
        <f>Q200*H200</f>
        <v>123.21599999999999</v>
      </c>
      <c r="S200" s="200">
        <v>0</v>
      </c>
      <c r="T200" s="201">
        <f>S200*H200</f>
        <v>0</v>
      </c>
      <c r="AR200" s="23" t="s">
        <v>152</v>
      </c>
      <c r="AT200" s="23" t="s">
        <v>147</v>
      </c>
      <c r="AU200" s="23" t="s">
        <v>153</v>
      </c>
      <c r="AY200" s="23" t="s">
        <v>143</v>
      </c>
      <c r="BE200" s="202">
        <f>IF(N200="základní",J200,0)</f>
        <v>0</v>
      </c>
      <c r="BF200" s="202">
        <f>IF(N200="snížená",J200,0)</f>
        <v>0</v>
      </c>
      <c r="BG200" s="202">
        <f>IF(N200="zákl. přenesená",J200,0)</f>
        <v>0</v>
      </c>
      <c r="BH200" s="202">
        <f>IF(N200="sníž. přenesená",J200,0)</f>
        <v>0</v>
      </c>
      <c r="BI200" s="202">
        <f>IF(N200="nulová",J200,0)</f>
        <v>0</v>
      </c>
      <c r="BJ200" s="23" t="s">
        <v>82</v>
      </c>
      <c r="BK200" s="202">
        <f>ROUND(I200*H200,2)</f>
        <v>0</v>
      </c>
      <c r="BL200" s="23" t="s">
        <v>152</v>
      </c>
      <c r="BM200" s="23" t="s">
        <v>334</v>
      </c>
    </row>
    <row r="201" spans="2:65" s="12" customFormat="1" ht="27">
      <c r="B201" s="214"/>
      <c r="C201" s="215"/>
      <c r="D201" s="205" t="s">
        <v>155</v>
      </c>
      <c r="E201" s="216" t="s">
        <v>21</v>
      </c>
      <c r="F201" s="217" t="s">
        <v>335</v>
      </c>
      <c r="G201" s="215"/>
      <c r="H201" s="218">
        <v>302</v>
      </c>
      <c r="I201" s="219"/>
      <c r="J201" s="215"/>
      <c r="K201" s="215"/>
      <c r="L201" s="220"/>
      <c r="M201" s="221"/>
      <c r="N201" s="222"/>
      <c r="O201" s="222"/>
      <c r="P201" s="222"/>
      <c r="Q201" s="222"/>
      <c r="R201" s="222"/>
      <c r="S201" s="222"/>
      <c r="T201" s="223"/>
      <c r="AT201" s="224" t="s">
        <v>155</v>
      </c>
      <c r="AU201" s="224" t="s">
        <v>153</v>
      </c>
      <c r="AV201" s="12" t="s">
        <v>84</v>
      </c>
      <c r="AW201" s="12" t="s">
        <v>37</v>
      </c>
      <c r="AX201" s="12" t="s">
        <v>82</v>
      </c>
      <c r="AY201" s="224" t="s">
        <v>143</v>
      </c>
    </row>
    <row r="202" spans="2:65" s="1" customFormat="1" ht="16.5" customHeight="1">
      <c r="B202" s="40"/>
      <c r="C202" s="191" t="s">
        <v>336</v>
      </c>
      <c r="D202" s="191" t="s">
        <v>147</v>
      </c>
      <c r="E202" s="192" t="s">
        <v>337</v>
      </c>
      <c r="F202" s="193" t="s">
        <v>338</v>
      </c>
      <c r="G202" s="194" t="s">
        <v>173</v>
      </c>
      <c r="H202" s="195">
        <v>302</v>
      </c>
      <c r="I202" s="196"/>
      <c r="J202" s="197">
        <f>ROUND(I202*H202,2)</f>
        <v>0</v>
      </c>
      <c r="K202" s="193" t="s">
        <v>151</v>
      </c>
      <c r="L202" s="60"/>
      <c r="M202" s="198" t="s">
        <v>21</v>
      </c>
      <c r="N202" s="199" t="s">
        <v>45</v>
      </c>
      <c r="O202" s="41"/>
      <c r="P202" s="200">
        <f>O202*H202</f>
        <v>0</v>
      </c>
      <c r="Q202" s="200">
        <v>0</v>
      </c>
      <c r="R202" s="200">
        <f>Q202*H202</f>
        <v>0</v>
      </c>
      <c r="S202" s="200">
        <v>0</v>
      </c>
      <c r="T202" s="201">
        <f>S202*H202</f>
        <v>0</v>
      </c>
      <c r="AR202" s="23" t="s">
        <v>152</v>
      </c>
      <c r="AT202" s="23" t="s">
        <v>147</v>
      </c>
      <c r="AU202" s="23" t="s">
        <v>153</v>
      </c>
      <c r="AY202" s="23" t="s">
        <v>143</v>
      </c>
      <c r="BE202" s="202">
        <f>IF(N202="základní",J202,0)</f>
        <v>0</v>
      </c>
      <c r="BF202" s="202">
        <f>IF(N202="snížená",J202,0)</f>
        <v>0</v>
      </c>
      <c r="BG202" s="202">
        <f>IF(N202="zákl. přenesená",J202,0)</f>
        <v>0</v>
      </c>
      <c r="BH202" s="202">
        <f>IF(N202="sníž. přenesená",J202,0)</f>
        <v>0</v>
      </c>
      <c r="BI202" s="202">
        <f>IF(N202="nulová",J202,0)</f>
        <v>0</v>
      </c>
      <c r="BJ202" s="23" t="s">
        <v>82</v>
      </c>
      <c r="BK202" s="202">
        <f>ROUND(I202*H202,2)</f>
        <v>0</v>
      </c>
      <c r="BL202" s="23" t="s">
        <v>152</v>
      </c>
      <c r="BM202" s="23" t="s">
        <v>339</v>
      </c>
    </row>
    <row r="203" spans="2:65" s="12" customFormat="1" ht="27">
      <c r="B203" s="214"/>
      <c r="C203" s="215"/>
      <c r="D203" s="205" t="s">
        <v>155</v>
      </c>
      <c r="E203" s="216" t="s">
        <v>21</v>
      </c>
      <c r="F203" s="217" t="s">
        <v>335</v>
      </c>
      <c r="G203" s="215"/>
      <c r="H203" s="218">
        <v>302</v>
      </c>
      <c r="I203" s="219"/>
      <c r="J203" s="215"/>
      <c r="K203" s="215"/>
      <c r="L203" s="220"/>
      <c r="M203" s="221"/>
      <c r="N203" s="222"/>
      <c r="O203" s="222"/>
      <c r="P203" s="222"/>
      <c r="Q203" s="222"/>
      <c r="R203" s="222"/>
      <c r="S203" s="222"/>
      <c r="T203" s="223"/>
      <c r="AT203" s="224" t="s">
        <v>155</v>
      </c>
      <c r="AU203" s="224" t="s">
        <v>153</v>
      </c>
      <c r="AV203" s="12" t="s">
        <v>84</v>
      </c>
      <c r="AW203" s="12" t="s">
        <v>37</v>
      </c>
      <c r="AX203" s="12" t="s">
        <v>82</v>
      </c>
      <c r="AY203" s="224" t="s">
        <v>143</v>
      </c>
    </row>
    <row r="204" spans="2:65" s="1" customFormat="1" ht="16.5" customHeight="1">
      <c r="B204" s="40"/>
      <c r="C204" s="236" t="s">
        <v>340</v>
      </c>
      <c r="D204" s="236" t="s">
        <v>244</v>
      </c>
      <c r="E204" s="237" t="s">
        <v>341</v>
      </c>
      <c r="F204" s="238" t="s">
        <v>342</v>
      </c>
      <c r="G204" s="239" t="s">
        <v>173</v>
      </c>
      <c r="H204" s="240">
        <v>347.3</v>
      </c>
      <c r="I204" s="241"/>
      <c r="J204" s="242">
        <f>ROUND(I204*H204,2)</f>
        <v>0</v>
      </c>
      <c r="K204" s="238" t="s">
        <v>21</v>
      </c>
      <c r="L204" s="243"/>
      <c r="M204" s="244" t="s">
        <v>21</v>
      </c>
      <c r="N204" s="245" t="s">
        <v>45</v>
      </c>
      <c r="O204" s="41"/>
      <c r="P204" s="200">
        <f>O204*H204</f>
        <v>0</v>
      </c>
      <c r="Q204" s="200">
        <v>2.9999999999999997E-4</v>
      </c>
      <c r="R204" s="200">
        <f>Q204*H204</f>
        <v>0.10418999999999999</v>
      </c>
      <c r="S204" s="200">
        <v>0</v>
      </c>
      <c r="T204" s="201">
        <f>S204*H204</f>
        <v>0</v>
      </c>
      <c r="AR204" s="23" t="s">
        <v>202</v>
      </c>
      <c r="AT204" s="23" t="s">
        <v>244</v>
      </c>
      <c r="AU204" s="23" t="s">
        <v>153</v>
      </c>
      <c r="AY204" s="23" t="s">
        <v>143</v>
      </c>
      <c r="BE204" s="202">
        <f>IF(N204="základní",J204,0)</f>
        <v>0</v>
      </c>
      <c r="BF204" s="202">
        <f>IF(N204="snížená",J204,0)</f>
        <v>0</v>
      </c>
      <c r="BG204" s="202">
        <f>IF(N204="zákl. přenesená",J204,0)</f>
        <v>0</v>
      </c>
      <c r="BH204" s="202">
        <f>IF(N204="sníž. přenesená",J204,0)</f>
        <v>0</v>
      </c>
      <c r="BI204" s="202">
        <f>IF(N204="nulová",J204,0)</f>
        <v>0</v>
      </c>
      <c r="BJ204" s="23" t="s">
        <v>82</v>
      </c>
      <c r="BK204" s="202">
        <f>ROUND(I204*H204,2)</f>
        <v>0</v>
      </c>
      <c r="BL204" s="23" t="s">
        <v>152</v>
      </c>
      <c r="BM204" s="23" t="s">
        <v>343</v>
      </c>
    </row>
    <row r="205" spans="2:65" s="12" customFormat="1" ht="27">
      <c r="B205" s="214"/>
      <c r="C205" s="215"/>
      <c r="D205" s="205" t="s">
        <v>155</v>
      </c>
      <c r="E205" s="216" t="s">
        <v>21</v>
      </c>
      <c r="F205" s="217" t="s">
        <v>335</v>
      </c>
      <c r="G205" s="215"/>
      <c r="H205" s="218">
        <v>302</v>
      </c>
      <c r="I205" s="219"/>
      <c r="J205" s="215"/>
      <c r="K205" s="215"/>
      <c r="L205" s="220"/>
      <c r="M205" s="221"/>
      <c r="N205" s="222"/>
      <c r="O205" s="222"/>
      <c r="P205" s="222"/>
      <c r="Q205" s="222"/>
      <c r="R205" s="222"/>
      <c r="S205" s="222"/>
      <c r="T205" s="223"/>
      <c r="AT205" s="224" t="s">
        <v>155</v>
      </c>
      <c r="AU205" s="224" t="s">
        <v>153</v>
      </c>
      <c r="AV205" s="12" t="s">
        <v>84</v>
      </c>
      <c r="AW205" s="12" t="s">
        <v>37</v>
      </c>
      <c r="AX205" s="12" t="s">
        <v>74</v>
      </c>
      <c r="AY205" s="224" t="s">
        <v>143</v>
      </c>
    </row>
    <row r="206" spans="2:65" s="12" customFormat="1">
      <c r="B206" s="214"/>
      <c r="C206" s="215"/>
      <c r="D206" s="205" t="s">
        <v>155</v>
      </c>
      <c r="E206" s="216" t="s">
        <v>21</v>
      </c>
      <c r="F206" s="217" t="s">
        <v>344</v>
      </c>
      <c r="G206" s="215"/>
      <c r="H206" s="218">
        <v>45.3</v>
      </c>
      <c r="I206" s="219"/>
      <c r="J206" s="215"/>
      <c r="K206" s="215"/>
      <c r="L206" s="220"/>
      <c r="M206" s="221"/>
      <c r="N206" s="222"/>
      <c r="O206" s="222"/>
      <c r="P206" s="222"/>
      <c r="Q206" s="222"/>
      <c r="R206" s="222"/>
      <c r="S206" s="222"/>
      <c r="T206" s="223"/>
      <c r="AT206" s="224" t="s">
        <v>155</v>
      </c>
      <c r="AU206" s="224" t="s">
        <v>153</v>
      </c>
      <c r="AV206" s="12" t="s">
        <v>84</v>
      </c>
      <c r="AW206" s="12" t="s">
        <v>37</v>
      </c>
      <c r="AX206" s="12" t="s">
        <v>74</v>
      </c>
      <c r="AY206" s="224" t="s">
        <v>143</v>
      </c>
    </row>
    <row r="207" spans="2:65" s="13" customFormat="1">
      <c r="B207" s="225"/>
      <c r="C207" s="226"/>
      <c r="D207" s="205" t="s">
        <v>155</v>
      </c>
      <c r="E207" s="227" t="s">
        <v>21</v>
      </c>
      <c r="F207" s="228" t="s">
        <v>161</v>
      </c>
      <c r="G207" s="226"/>
      <c r="H207" s="229">
        <v>347.3</v>
      </c>
      <c r="I207" s="230"/>
      <c r="J207" s="226"/>
      <c r="K207" s="226"/>
      <c r="L207" s="231"/>
      <c r="M207" s="232"/>
      <c r="N207" s="233"/>
      <c r="O207" s="233"/>
      <c r="P207" s="233"/>
      <c r="Q207" s="233"/>
      <c r="R207" s="233"/>
      <c r="S207" s="233"/>
      <c r="T207" s="234"/>
      <c r="AT207" s="235" t="s">
        <v>155</v>
      </c>
      <c r="AU207" s="235" t="s">
        <v>153</v>
      </c>
      <c r="AV207" s="13" t="s">
        <v>152</v>
      </c>
      <c r="AW207" s="13" t="s">
        <v>37</v>
      </c>
      <c r="AX207" s="13" t="s">
        <v>82</v>
      </c>
      <c r="AY207" s="235" t="s">
        <v>143</v>
      </c>
    </row>
    <row r="208" spans="2:65" s="10" customFormat="1" ht="29.85" customHeight="1">
      <c r="B208" s="175"/>
      <c r="C208" s="176"/>
      <c r="D208" s="177" t="s">
        <v>73</v>
      </c>
      <c r="E208" s="189" t="s">
        <v>202</v>
      </c>
      <c r="F208" s="189" t="s">
        <v>345</v>
      </c>
      <c r="G208" s="176"/>
      <c r="H208" s="176"/>
      <c r="I208" s="179"/>
      <c r="J208" s="190">
        <f>BK208</f>
        <v>0</v>
      </c>
      <c r="K208" s="176"/>
      <c r="L208" s="181"/>
      <c r="M208" s="182"/>
      <c r="N208" s="183"/>
      <c r="O208" s="183"/>
      <c r="P208" s="184">
        <f>P209+P227</f>
        <v>0</v>
      </c>
      <c r="Q208" s="183"/>
      <c r="R208" s="184">
        <f>R209+R227</f>
        <v>7.8218879999999995</v>
      </c>
      <c r="S208" s="183"/>
      <c r="T208" s="185">
        <f>T209+T227</f>
        <v>0</v>
      </c>
      <c r="AR208" s="186" t="s">
        <v>82</v>
      </c>
      <c r="AT208" s="187" t="s">
        <v>73</v>
      </c>
      <c r="AU208" s="187" t="s">
        <v>82</v>
      </c>
      <c r="AY208" s="186" t="s">
        <v>143</v>
      </c>
      <c r="BK208" s="188">
        <f>BK209+BK227</f>
        <v>0</v>
      </c>
    </row>
    <row r="209" spans="2:65" s="10" customFormat="1" ht="14.85" customHeight="1">
      <c r="B209" s="175"/>
      <c r="C209" s="176"/>
      <c r="D209" s="177" t="s">
        <v>73</v>
      </c>
      <c r="E209" s="189" t="s">
        <v>346</v>
      </c>
      <c r="F209" s="189" t="s">
        <v>347</v>
      </c>
      <c r="G209" s="176"/>
      <c r="H209" s="176"/>
      <c r="I209" s="179"/>
      <c r="J209" s="190">
        <f>BK209</f>
        <v>0</v>
      </c>
      <c r="K209" s="176"/>
      <c r="L209" s="181"/>
      <c r="M209" s="182"/>
      <c r="N209" s="183"/>
      <c r="O209" s="183"/>
      <c r="P209" s="184">
        <f>SUM(P210:P226)</f>
        <v>0</v>
      </c>
      <c r="Q209" s="183"/>
      <c r="R209" s="184">
        <f>SUM(R210:R226)</f>
        <v>5.1073679999999992</v>
      </c>
      <c r="S209" s="183"/>
      <c r="T209" s="185">
        <f>SUM(T210:T226)</f>
        <v>0</v>
      </c>
      <c r="AR209" s="186" t="s">
        <v>82</v>
      </c>
      <c r="AT209" s="187" t="s">
        <v>73</v>
      </c>
      <c r="AU209" s="187" t="s">
        <v>84</v>
      </c>
      <c r="AY209" s="186" t="s">
        <v>143</v>
      </c>
      <c r="BK209" s="188">
        <f>SUM(BK210:BK226)</f>
        <v>0</v>
      </c>
    </row>
    <row r="210" spans="2:65" s="1" customFormat="1" ht="16.5" customHeight="1">
      <c r="B210" s="40"/>
      <c r="C210" s="191" t="s">
        <v>348</v>
      </c>
      <c r="D210" s="191" t="s">
        <v>147</v>
      </c>
      <c r="E210" s="192" t="s">
        <v>349</v>
      </c>
      <c r="F210" s="193" t="s">
        <v>350</v>
      </c>
      <c r="G210" s="194" t="s">
        <v>150</v>
      </c>
      <c r="H210" s="195">
        <v>0.9</v>
      </c>
      <c r="I210" s="196"/>
      <c r="J210" s="197">
        <f>ROUND(I210*H210,2)</f>
        <v>0</v>
      </c>
      <c r="K210" s="193" t="s">
        <v>151</v>
      </c>
      <c r="L210" s="60"/>
      <c r="M210" s="198" t="s">
        <v>21</v>
      </c>
      <c r="N210" s="199" t="s">
        <v>45</v>
      </c>
      <c r="O210" s="41"/>
      <c r="P210" s="200">
        <f>O210*H210</f>
        <v>0</v>
      </c>
      <c r="Q210" s="200">
        <v>1.8907700000000001</v>
      </c>
      <c r="R210" s="200">
        <f>Q210*H210</f>
        <v>1.7016930000000001</v>
      </c>
      <c r="S210" s="200">
        <v>0</v>
      </c>
      <c r="T210" s="201">
        <f>S210*H210</f>
        <v>0</v>
      </c>
      <c r="AR210" s="23" t="s">
        <v>152</v>
      </c>
      <c r="AT210" s="23" t="s">
        <v>147</v>
      </c>
      <c r="AU210" s="23" t="s">
        <v>153</v>
      </c>
      <c r="AY210" s="23" t="s">
        <v>143</v>
      </c>
      <c r="BE210" s="202">
        <f>IF(N210="základní",J210,0)</f>
        <v>0</v>
      </c>
      <c r="BF210" s="202">
        <f>IF(N210="snížená",J210,0)</f>
        <v>0</v>
      </c>
      <c r="BG210" s="202">
        <f>IF(N210="zákl. přenesená",J210,0)</f>
        <v>0</v>
      </c>
      <c r="BH210" s="202">
        <f>IF(N210="sníž. přenesená",J210,0)</f>
        <v>0</v>
      </c>
      <c r="BI210" s="202">
        <f>IF(N210="nulová",J210,0)</f>
        <v>0</v>
      </c>
      <c r="BJ210" s="23" t="s">
        <v>82</v>
      </c>
      <c r="BK210" s="202">
        <f>ROUND(I210*H210,2)</f>
        <v>0</v>
      </c>
      <c r="BL210" s="23" t="s">
        <v>152</v>
      </c>
      <c r="BM210" s="23" t="s">
        <v>351</v>
      </c>
    </row>
    <row r="211" spans="2:65" s="11" customFormat="1">
      <c r="B211" s="203"/>
      <c r="C211" s="204"/>
      <c r="D211" s="205" t="s">
        <v>155</v>
      </c>
      <c r="E211" s="206" t="s">
        <v>21</v>
      </c>
      <c r="F211" s="207" t="s">
        <v>352</v>
      </c>
      <c r="G211" s="204"/>
      <c r="H211" s="206" t="s">
        <v>21</v>
      </c>
      <c r="I211" s="208"/>
      <c r="J211" s="204"/>
      <c r="K211" s="204"/>
      <c r="L211" s="209"/>
      <c r="M211" s="210"/>
      <c r="N211" s="211"/>
      <c r="O211" s="211"/>
      <c r="P211" s="211"/>
      <c r="Q211" s="211"/>
      <c r="R211" s="211"/>
      <c r="S211" s="211"/>
      <c r="T211" s="212"/>
      <c r="AT211" s="213" t="s">
        <v>155</v>
      </c>
      <c r="AU211" s="213" t="s">
        <v>153</v>
      </c>
      <c r="AV211" s="11" t="s">
        <v>82</v>
      </c>
      <c r="AW211" s="11" t="s">
        <v>37</v>
      </c>
      <c r="AX211" s="11" t="s">
        <v>74</v>
      </c>
      <c r="AY211" s="213" t="s">
        <v>143</v>
      </c>
    </row>
    <row r="212" spans="2:65" s="12" customFormat="1">
      <c r="B212" s="214"/>
      <c r="C212" s="215"/>
      <c r="D212" s="205" t="s">
        <v>155</v>
      </c>
      <c r="E212" s="216" t="s">
        <v>21</v>
      </c>
      <c r="F212" s="217" t="s">
        <v>353</v>
      </c>
      <c r="G212" s="215"/>
      <c r="H212" s="218">
        <v>0.9</v>
      </c>
      <c r="I212" s="219"/>
      <c r="J212" s="215"/>
      <c r="K212" s="215"/>
      <c r="L212" s="220"/>
      <c r="M212" s="221"/>
      <c r="N212" s="222"/>
      <c r="O212" s="222"/>
      <c r="P212" s="222"/>
      <c r="Q212" s="222"/>
      <c r="R212" s="222"/>
      <c r="S212" s="222"/>
      <c r="T212" s="223"/>
      <c r="AT212" s="224" t="s">
        <v>155</v>
      </c>
      <c r="AU212" s="224" t="s">
        <v>153</v>
      </c>
      <c r="AV212" s="12" t="s">
        <v>84</v>
      </c>
      <c r="AW212" s="12" t="s">
        <v>37</v>
      </c>
      <c r="AX212" s="12" t="s">
        <v>82</v>
      </c>
      <c r="AY212" s="224" t="s">
        <v>143</v>
      </c>
    </row>
    <row r="213" spans="2:65" s="1" customFormat="1" ht="25.5" customHeight="1">
      <c r="B213" s="40"/>
      <c r="C213" s="191" t="s">
        <v>354</v>
      </c>
      <c r="D213" s="191" t="s">
        <v>147</v>
      </c>
      <c r="E213" s="192" t="s">
        <v>355</v>
      </c>
      <c r="F213" s="193" t="s">
        <v>356</v>
      </c>
      <c r="G213" s="194" t="s">
        <v>271</v>
      </c>
      <c r="H213" s="195">
        <v>3</v>
      </c>
      <c r="I213" s="196"/>
      <c r="J213" s="197">
        <f>ROUND(I213*H213,2)</f>
        <v>0</v>
      </c>
      <c r="K213" s="193" t="s">
        <v>151</v>
      </c>
      <c r="L213" s="60"/>
      <c r="M213" s="198" t="s">
        <v>21</v>
      </c>
      <c r="N213" s="199" t="s">
        <v>45</v>
      </c>
      <c r="O213" s="41"/>
      <c r="P213" s="200">
        <f>O213*H213</f>
        <v>0</v>
      </c>
      <c r="Q213" s="200">
        <v>1.0000000000000001E-5</v>
      </c>
      <c r="R213" s="200">
        <f>Q213*H213</f>
        <v>3.0000000000000004E-5</v>
      </c>
      <c r="S213" s="200">
        <v>0</v>
      </c>
      <c r="T213" s="201">
        <f>S213*H213</f>
        <v>0</v>
      </c>
      <c r="AR213" s="23" t="s">
        <v>152</v>
      </c>
      <c r="AT213" s="23" t="s">
        <v>147</v>
      </c>
      <c r="AU213" s="23" t="s">
        <v>153</v>
      </c>
      <c r="AY213" s="23" t="s">
        <v>143</v>
      </c>
      <c r="BE213" s="202">
        <f>IF(N213="základní",J213,0)</f>
        <v>0</v>
      </c>
      <c r="BF213" s="202">
        <f>IF(N213="snížená",J213,0)</f>
        <v>0</v>
      </c>
      <c r="BG213" s="202">
        <f>IF(N213="zákl. přenesená",J213,0)</f>
        <v>0</v>
      </c>
      <c r="BH213" s="202">
        <f>IF(N213="sníž. přenesená",J213,0)</f>
        <v>0</v>
      </c>
      <c r="BI213" s="202">
        <f>IF(N213="nulová",J213,0)</f>
        <v>0</v>
      </c>
      <c r="BJ213" s="23" t="s">
        <v>82</v>
      </c>
      <c r="BK213" s="202">
        <f>ROUND(I213*H213,2)</f>
        <v>0</v>
      </c>
      <c r="BL213" s="23" t="s">
        <v>152</v>
      </c>
      <c r="BM213" s="23" t="s">
        <v>357</v>
      </c>
    </row>
    <row r="214" spans="2:65" s="12" customFormat="1">
      <c r="B214" s="214"/>
      <c r="C214" s="215"/>
      <c r="D214" s="205" t="s">
        <v>155</v>
      </c>
      <c r="E214" s="216" t="s">
        <v>21</v>
      </c>
      <c r="F214" s="217" t="s">
        <v>358</v>
      </c>
      <c r="G214" s="215"/>
      <c r="H214" s="218">
        <v>3</v>
      </c>
      <c r="I214" s="219"/>
      <c r="J214" s="215"/>
      <c r="K214" s="215"/>
      <c r="L214" s="220"/>
      <c r="M214" s="221"/>
      <c r="N214" s="222"/>
      <c r="O214" s="222"/>
      <c r="P214" s="222"/>
      <c r="Q214" s="222"/>
      <c r="R214" s="222"/>
      <c r="S214" s="222"/>
      <c r="T214" s="223"/>
      <c r="AT214" s="224" t="s">
        <v>155</v>
      </c>
      <c r="AU214" s="224" t="s">
        <v>153</v>
      </c>
      <c r="AV214" s="12" t="s">
        <v>84</v>
      </c>
      <c r="AW214" s="12" t="s">
        <v>37</v>
      </c>
      <c r="AX214" s="12" t="s">
        <v>82</v>
      </c>
      <c r="AY214" s="224" t="s">
        <v>143</v>
      </c>
    </row>
    <row r="215" spans="2:65" s="1" customFormat="1" ht="16.5" customHeight="1">
      <c r="B215" s="40"/>
      <c r="C215" s="236" t="s">
        <v>359</v>
      </c>
      <c r="D215" s="236" t="s">
        <v>244</v>
      </c>
      <c r="E215" s="237" t="s">
        <v>360</v>
      </c>
      <c r="F215" s="238" t="s">
        <v>361</v>
      </c>
      <c r="G215" s="239" t="s">
        <v>271</v>
      </c>
      <c r="H215" s="240">
        <v>3.15</v>
      </c>
      <c r="I215" s="241"/>
      <c r="J215" s="242">
        <f>ROUND(I215*H215,2)</f>
        <v>0</v>
      </c>
      <c r="K215" s="238" t="s">
        <v>151</v>
      </c>
      <c r="L215" s="243"/>
      <c r="M215" s="244" t="s">
        <v>21</v>
      </c>
      <c r="N215" s="245" t="s">
        <v>45</v>
      </c>
      <c r="O215" s="41"/>
      <c r="P215" s="200">
        <f>O215*H215</f>
        <v>0</v>
      </c>
      <c r="Q215" s="200">
        <v>2.8999999999999998E-3</v>
      </c>
      <c r="R215" s="200">
        <f>Q215*H215</f>
        <v>9.134999999999999E-3</v>
      </c>
      <c r="S215" s="200">
        <v>0</v>
      </c>
      <c r="T215" s="201">
        <f>S215*H215</f>
        <v>0</v>
      </c>
      <c r="AR215" s="23" t="s">
        <v>202</v>
      </c>
      <c r="AT215" s="23" t="s">
        <v>244</v>
      </c>
      <c r="AU215" s="23" t="s">
        <v>153</v>
      </c>
      <c r="AY215" s="23" t="s">
        <v>143</v>
      </c>
      <c r="BE215" s="202">
        <f>IF(N215="základní",J215,0)</f>
        <v>0</v>
      </c>
      <c r="BF215" s="202">
        <f>IF(N215="snížená",J215,0)</f>
        <v>0</v>
      </c>
      <c r="BG215" s="202">
        <f>IF(N215="zákl. přenesená",J215,0)</f>
        <v>0</v>
      </c>
      <c r="BH215" s="202">
        <f>IF(N215="sníž. přenesená",J215,0)</f>
        <v>0</v>
      </c>
      <c r="BI215" s="202">
        <f>IF(N215="nulová",J215,0)</f>
        <v>0</v>
      </c>
      <c r="BJ215" s="23" t="s">
        <v>82</v>
      </c>
      <c r="BK215" s="202">
        <f>ROUND(I215*H215,2)</f>
        <v>0</v>
      </c>
      <c r="BL215" s="23" t="s">
        <v>152</v>
      </c>
      <c r="BM215" s="23" t="s">
        <v>362</v>
      </c>
    </row>
    <row r="216" spans="2:65" s="12" customFormat="1">
      <c r="B216" s="214"/>
      <c r="C216" s="215"/>
      <c r="D216" s="205" t="s">
        <v>155</v>
      </c>
      <c r="E216" s="216" t="s">
        <v>21</v>
      </c>
      <c r="F216" s="217" t="s">
        <v>363</v>
      </c>
      <c r="G216" s="215"/>
      <c r="H216" s="218">
        <v>3</v>
      </c>
      <c r="I216" s="219"/>
      <c r="J216" s="215"/>
      <c r="K216" s="215"/>
      <c r="L216" s="220"/>
      <c r="M216" s="221"/>
      <c r="N216" s="222"/>
      <c r="O216" s="222"/>
      <c r="P216" s="222"/>
      <c r="Q216" s="222"/>
      <c r="R216" s="222"/>
      <c r="S216" s="222"/>
      <c r="T216" s="223"/>
      <c r="AT216" s="224" t="s">
        <v>155</v>
      </c>
      <c r="AU216" s="224" t="s">
        <v>153</v>
      </c>
      <c r="AV216" s="12" t="s">
        <v>84</v>
      </c>
      <c r="AW216" s="12" t="s">
        <v>37</v>
      </c>
      <c r="AX216" s="12" t="s">
        <v>74</v>
      </c>
      <c r="AY216" s="224" t="s">
        <v>143</v>
      </c>
    </row>
    <row r="217" spans="2:65" s="12" customFormat="1">
      <c r="B217" s="214"/>
      <c r="C217" s="215"/>
      <c r="D217" s="205" t="s">
        <v>155</v>
      </c>
      <c r="E217" s="216" t="s">
        <v>21</v>
      </c>
      <c r="F217" s="217" t="s">
        <v>364</v>
      </c>
      <c r="G217" s="215"/>
      <c r="H217" s="218">
        <v>0.15</v>
      </c>
      <c r="I217" s="219"/>
      <c r="J217" s="215"/>
      <c r="K217" s="215"/>
      <c r="L217" s="220"/>
      <c r="M217" s="221"/>
      <c r="N217" s="222"/>
      <c r="O217" s="222"/>
      <c r="P217" s="222"/>
      <c r="Q217" s="222"/>
      <c r="R217" s="222"/>
      <c r="S217" s="222"/>
      <c r="T217" s="223"/>
      <c r="AT217" s="224" t="s">
        <v>155</v>
      </c>
      <c r="AU217" s="224" t="s">
        <v>153</v>
      </c>
      <c r="AV217" s="12" t="s">
        <v>84</v>
      </c>
      <c r="AW217" s="12" t="s">
        <v>37</v>
      </c>
      <c r="AX217" s="12" t="s">
        <v>74</v>
      </c>
      <c r="AY217" s="224" t="s">
        <v>143</v>
      </c>
    </row>
    <row r="218" spans="2:65" s="13" customFormat="1">
      <c r="B218" s="225"/>
      <c r="C218" s="226"/>
      <c r="D218" s="205" t="s">
        <v>155</v>
      </c>
      <c r="E218" s="227" t="s">
        <v>21</v>
      </c>
      <c r="F218" s="228" t="s">
        <v>161</v>
      </c>
      <c r="G218" s="226"/>
      <c r="H218" s="229">
        <v>3.15</v>
      </c>
      <c r="I218" s="230"/>
      <c r="J218" s="226"/>
      <c r="K218" s="226"/>
      <c r="L218" s="231"/>
      <c r="M218" s="232"/>
      <c r="N218" s="233"/>
      <c r="O218" s="233"/>
      <c r="P218" s="233"/>
      <c r="Q218" s="233"/>
      <c r="R218" s="233"/>
      <c r="S218" s="233"/>
      <c r="T218" s="234"/>
      <c r="AT218" s="235" t="s">
        <v>155</v>
      </c>
      <c r="AU218" s="235" t="s">
        <v>153</v>
      </c>
      <c r="AV218" s="13" t="s">
        <v>152</v>
      </c>
      <c r="AW218" s="13" t="s">
        <v>37</v>
      </c>
      <c r="AX218" s="13" t="s">
        <v>82</v>
      </c>
      <c r="AY218" s="235" t="s">
        <v>143</v>
      </c>
    </row>
    <row r="219" spans="2:65" s="1" customFormat="1" ht="25.5" customHeight="1">
      <c r="B219" s="40"/>
      <c r="C219" s="191" t="s">
        <v>365</v>
      </c>
      <c r="D219" s="191" t="s">
        <v>147</v>
      </c>
      <c r="E219" s="192" t="s">
        <v>366</v>
      </c>
      <c r="F219" s="193" t="s">
        <v>367</v>
      </c>
      <c r="G219" s="194" t="s">
        <v>281</v>
      </c>
      <c r="H219" s="195">
        <v>9</v>
      </c>
      <c r="I219" s="196"/>
      <c r="J219" s="197">
        <f>ROUND(I219*H219,2)</f>
        <v>0</v>
      </c>
      <c r="K219" s="193" t="s">
        <v>151</v>
      </c>
      <c r="L219" s="60"/>
      <c r="M219" s="198" t="s">
        <v>21</v>
      </c>
      <c r="N219" s="199" t="s">
        <v>45</v>
      </c>
      <c r="O219" s="41"/>
      <c r="P219" s="200">
        <f>O219*H219</f>
        <v>0</v>
      </c>
      <c r="Q219" s="200">
        <v>0</v>
      </c>
      <c r="R219" s="200">
        <f>Q219*H219</f>
        <v>0</v>
      </c>
      <c r="S219" s="200">
        <v>0</v>
      </c>
      <c r="T219" s="201">
        <f>S219*H219</f>
        <v>0</v>
      </c>
      <c r="AR219" s="23" t="s">
        <v>152</v>
      </c>
      <c r="AT219" s="23" t="s">
        <v>147</v>
      </c>
      <c r="AU219" s="23" t="s">
        <v>153</v>
      </c>
      <c r="AY219" s="23" t="s">
        <v>143</v>
      </c>
      <c r="BE219" s="202">
        <f>IF(N219="základní",J219,0)</f>
        <v>0</v>
      </c>
      <c r="BF219" s="202">
        <f>IF(N219="snížená",J219,0)</f>
        <v>0</v>
      </c>
      <c r="BG219" s="202">
        <f>IF(N219="zákl. přenesená",J219,0)</f>
        <v>0</v>
      </c>
      <c r="BH219" s="202">
        <f>IF(N219="sníž. přenesená",J219,0)</f>
        <v>0</v>
      </c>
      <c r="BI219" s="202">
        <f>IF(N219="nulová",J219,0)</f>
        <v>0</v>
      </c>
      <c r="BJ219" s="23" t="s">
        <v>82</v>
      </c>
      <c r="BK219" s="202">
        <f>ROUND(I219*H219,2)</f>
        <v>0</v>
      </c>
      <c r="BL219" s="23" t="s">
        <v>152</v>
      </c>
      <c r="BM219" s="23" t="s">
        <v>368</v>
      </c>
    </row>
    <row r="220" spans="2:65" s="12" customFormat="1">
      <c r="B220" s="214"/>
      <c r="C220" s="215"/>
      <c r="D220" s="205" t="s">
        <v>155</v>
      </c>
      <c r="E220" s="216" t="s">
        <v>21</v>
      </c>
      <c r="F220" s="217" t="s">
        <v>369</v>
      </c>
      <c r="G220" s="215"/>
      <c r="H220" s="218">
        <v>9</v>
      </c>
      <c r="I220" s="219"/>
      <c r="J220" s="215"/>
      <c r="K220" s="215"/>
      <c r="L220" s="220"/>
      <c r="M220" s="221"/>
      <c r="N220" s="222"/>
      <c r="O220" s="222"/>
      <c r="P220" s="222"/>
      <c r="Q220" s="222"/>
      <c r="R220" s="222"/>
      <c r="S220" s="222"/>
      <c r="T220" s="223"/>
      <c r="AT220" s="224" t="s">
        <v>155</v>
      </c>
      <c r="AU220" s="224" t="s">
        <v>153</v>
      </c>
      <c r="AV220" s="12" t="s">
        <v>84</v>
      </c>
      <c r="AW220" s="12" t="s">
        <v>37</v>
      </c>
      <c r="AX220" s="12" t="s">
        <v>82</v>
      </c>
      <c r="AY220" s="224" t="s">
        <v>143</v>
      </c>
    </row>
    <row r="221" spans="2:65" s="1" customFormat="1" ht="16.5" customHeight="1">
      <c r="B221" s="40"/>
      <c r="C221" s="236" t="s">
        <v>370</v>
      </c>
      <c r="D221" s="236" t="s">
        <v>244</v>
      </c>
      <c r="E221" s="237" t="s">
        <v>371</v>
      </c>
      <c r="F221" s="238" t="s">
        <v>372</v>
      </c>
      <c r="G221" s="239" t="s">
        <v>281</v>
      </c>
      <c r="H221" s="240">
        <v>6</v>
      </c>
      <c r="I221" s="241"/>
      <c r="J221" s="242">
        <f>ROUND(I221*H221,2)</f>
        <v>0</v>
      </c>
      <c r="K221" s="238" t="s">
        <v>151</v>
      </c>
      <c r="L221" s="243"/>
      <c r="M221" s="244" t="s">
        <v>21</v>
      </c>
      <c r="N221" s="245" t="s">
        <v>45</v>
      </c>
      <c r="O221" s="41"/>
      <c r="P221" s="200">
        <f>O221*H221</f>
        <v>0</v>
      </c>
      <c r="Q221" s="200">
        <v>1.48E-3</v>
      </c>
      <c r="R221" s="200">
        <f>Q221*H221</f>
        <v>8.879999999999999E-3</v>
      </c>
      <c r="S221" s="200">
        <v>0</v>
      </c>
      <c r="T221" s="201">
        <f>S221*H221</f>
        <v>0</v>
      </c>
      <c r="AR221" s="23" t="s">
        <v>202</v>
      </c>
      <c r="AT221" s="23" t="s">
        <v>244</v>
      </c>
      <c r="AU221" s="23" t="s">
        <v>153</v>
      </c>
      <c r="AY221" s="23" t="s">
        <v>143</v>
      </c>
      <c r="BE221" s="202">
        <f>IF(N221="základní",J221,0)</f>
        <v>0</v>
      </c>
      <c r="BF221" s="202">
        <f>IF(N221="snížená",J221,0)</f>
        <v>0</v>
      </c>
      <c r="BG221" s="202">
        <f>IF(N221="zákl. přenesená",J221,0)</f>
        <v>0</v>
      </c>
      <c r="BH221" s="202">
        <f>IF(N221="sníž. přenesená",J221,0)</f>
        <v>0</v>
      </c>
      <c r="BI221" s="202">
        <f>IF(N221="nulová",J221,0)</f>
        <v>0</v>
      </c>
      <c r="BJ221" s="23" t="s">
        <v>82</v>
      </c>
      <c r="BK221" s="202">
        <f>ROUND(I221*H221,2)</f>
        <v>0</v>
      </c>
      <c r="BL221" s="23" t="s">
        <v>152</v>
      </c>
      <c r="BM221" s="23" t="s">
        <v>373</v>
      </c>
    </row>
    <row r="222" spans="2:65" s="1" customFormat="1" ht="16.5" customHeight="1">
      <c r="B222" s="40"/>
      <c r="C222" s="236" t="s">
        <v>374</v>
      </c>
      <c r="D222" s="236" t="s">
        <v>244</v>
      </c>
      <c r="E222" s="237" t="s">
        <v>375</v>
      </c>
      <c r="F222" s="238" t="s">
        <v>376</v>
      </c>
      <c r="G222" s="239" t="s">
        <v>281</v>
      </c>
      <c r="H222" s="240">
        <v>1</v>
      </c>
      <c r="I222" s="241"/>
      <c r="J222" s="242">
        <f>ROUND(I222*H222,2)</f>
        <v>0</v>
      </c>
      <c r="K222" s="238" t="s">
        <v>151</v>
      </c>
      <c r="L222" s="243"/>
      <c r="M222" s="244" t="s">
        <v>21</v>
      </c>
      <c r="N222" s="245" t="s">
        <v>45</v>
      </c>
      <c r="O222" s="41"/>
      <c r="P222" s="200">
        <f>O222*H222</f>
        <v>0</v>
      </c>
      <c r="Q222" s="200">
        <v>1.8E-3</v>
      </c>
      <c r="R222" s="200">
        <f>Q222*H222</f>
        <v>1.8E-3</v>
      </c>
      <c r="S222" s="200">
        <v>0</v>
      </c>
      <c r="T222" s="201">
        <f>S222*H222</f>
        <v>0</v>
      </c>
      <c r="AR222" s="23" t="s">
        <v>202</v>
      </c>
      <c r="AT222" s="23" t="s">
        <v>244</v>
      </c>
      <c r="AU222" s="23" t="s">
        <v>153</v>
      </c>
      <c r="AY222" s="23" t="s">
        <v>143</v>
      </c>
      <c r="BE222" s="202">
        <f>IF(N222="základní",J222,0)</f>
        <v>0</v>
      </c>
      <c r="BF222" s="202">
        <f>IF(N222="snížená",J222,0)</f>
        <v>0</v>
      </c>
      <c r="BG222" s="202">
        <f>IF(N222="zákl. přenesená",J222,0)</f>
        <v>0</v>
      </c>
      <c r="BH222" s="202">
        <f>IF(N222="sníž. přenesená",J222,0)</f>
        <v>0</v>
      </c>
      <c r="BI222" s="202">
        <f>IF(N222="nulová",J222,0)</f>
        <v>0</v>
      </c>
      <c r="BJ222" s="23" t="s">
        <v>82</v>
      </c>
      <c r="BK222" s="202">
        <f>ROUND(I222*H222,2)</f>
        <v>0</v>
      </c>
      <c r="BL222" s="23" t="s">
        <v>152</v>
      </c>
      <c r="BM222" s="23" t="s">
        <v>377</v>
      </c>
    </row>
    <row r="223" spans="2:65" s="1" customFormat="1" ht="16.5" customHeight="1">
      <c r="B223" s="40"/>
      <c r="C223" s="236" t="s">
        <v>378</v>
      </c>
      <c r="D223" s="236" t="s">
        <v>244</v>
      </c>
      <c r="E223" s="237" t="s">
        <v>379</v>
      </c>
      <c r="F223" s="238" t="s">
        <v>380</v>
      </c>
      <c r="G223" s="239" t="s">
        <v>281</v>
      </c>
      <c r="H223" s="240">
        <v>2</v>
      </c>
      <c r="I223" s="241"/>
      <c r="J223" s="242">
        <f>ROUND(I223*H223,2)</f>
        <v>0</v>
      </c>
      <c r="K223" s="238" t="s">
        <v>151</v>
      </c>
      <c r="L223" s="243"/>
      <c r="M223" s="244" t="s">
        <v>21</v>
      </c>
      <c r="N223" s="245" t="s">
        <v>45</v>
      </c>
      <c r="O223" s="41"/>
      <c r="P223" s="200">
        <f>O223*H223</f>
        <v>0</v>
      </c>
      <c r="Q223" s="200">
        <v>6.6E-4</v>
      </c>
      <c r="R223" s="200">
        <f>Q223*H223</f>
        <v>1.32E-3</v>
      </c>
      <c r="S223" s="200">
        <v>0</v>
      </c>
      <c r="T223" s="201">
        <f>S223*H223</f>
        <v>0</v>
      </c>
      <c r="AR223" s="23" t="s">
        <v>202</v>
      </c>
      <c r="AT223" s="23" t="s">
        <v>244</v>
      </c>
      <c r="AU223" s="23" t="s">
        <v>153</v>
      </c>
      <c r="AY223" s="23" t="s">
        <v>143</v>
      </c>
      <c r="BE223" s="202">
        <f>IF(N223="základní",J223,0)</f>
        <v>0</v>
      </c>
      <c r="BF223" s="202">
        <f>IF(N223="snížená",J223,0)</f>
        <v>0</v>
      </c>
      <c r="BG223" s="202">
        <f>IF(N223="zákl. přenesená",J223,0)</f>
        <v>0</v>
      </c>
      <c r="BH223" s="202">
        <f>IF(N223="sníž. přenesená",J223,0)</f>
        <v>0</v>
      </c>
      <c r="BI223" s="202">
        <f>IF(N223="nulová",J223,0)</f>
        <v>0</v>
      </c>
      <c r="BJ223" s="23" t="s">
        <v>82</v>
      </c>
      <c r="BK223" s="202">
        <f>ROUND(I223*H223,2)</f>
        <v>0</v>
      </c>
      <c r="BL223" s="23" t="s">
        <v>152</v>
      </c>
      <c r="BM223" s="23" t="s">
        <v>381</v>
      </c>
    </row>
    <row r="224" spans="2:65" s="1" customFormat="1" ht="25.5" customHeight="1">
      <c r="B224" s="40"/>
      <c r="C224" s="191" t="s">
        <v>382</v>
      </c>
      <c r="D224" s="191" t="s">
        <v>147</v>
      </c>
      <c r="E224" s="192" t="s">
        <v>383</v>
      </c>
      <c r="F224" s="193" t="s">
        <v>384</v>
      </c>
      <c r="G224" s="194" t="s">
        <v>150</v>
      </c>
      <c r="H224" s="195">
        <v>1.5</v>
      </c>
      <c r="I224" s="196"/>
      <c r="J224" s="197">
        <f>ROUND(I224*H224,2)</f>
        <v>0</v>
      </c>
      <c r="K224" s="193" t="s">
        <v>151</v>
      </c>
      <c r="L224" s="60"/>
      <c r="M224" s="198" t="s">
        <v>21</v>
      </c>
      <c r="N224" s="199" t="s">
        <v>45</v>
      </c>
      <c r="O224" s="41"/>
      <c r="P224" s="200">
        <f>O224*H224</f>
        <v>0</v>
      </c>
      <c r="Q224" s="200">
        <v>2.2563399999999998</v>
      </c>
      <c r="R224" s="200">
        <f>Q224*H224</f>
        <v>3.3845099999999997</v>
      </c>
      <c r="S224" s="200">
        <v>0</v>
      </c>
      <c r="T224" s="201">
        <f>S224*H224</f>
        <v>0</v>
      </c>
      <c r="AR224" s="23" t="s">
        <v>152</v>
      </c>
      <c r="AT224" s="23" t="s">
        <v>147</v>
      </c>
      <c r="AU224" s="23" t="s">
        <v>153</v>
      </c>
      <c r="AY224" s="23" t="s">
        <v>143</v>
      </c>
      <c r="BE224" s="202">
        <f>IF(N224="základní",J224,0)</f>
        <v>0</v>
      </c>
      <c r="BF224" s="202">
        <f>IF(N224="snížená",J224,0)</f>
        <v>0</v>
      </c>
      <c r="BG224" s="202">
        <f>IF(N224="zákl. přenesená",J224,0)</f>
        <v>0</v>
      </c>
      <c r="BH224" s="202">
        <f>IF(N224="sníž. přenesená",J224,0)</f>
        <v>0</v>
      </c>
      <c r="BI224" s="202">
        <f>IF(N224="nulová",J224,0)</f>
        <v>0</v>
      </c>
      <c r="BJ224" s="23" t="s">
        <v>82</v>
      </c>
      <c r="BK224" s="202">
        <f>ROUND(I224*H224,2)</f>
        <v>0</v>
      </c>
      <c r="BL224" s="23" t="s">
        <v>152</v>
      </c>
      <c r="BM224" s="23" t="s">
        <v>385</v>
      </c>
    </row>
    <row r="225" spans="2:65" s="11" customFormat="1">
      <c r="B225" s="203"/>
      <c r="C225" s="204"/>
      <c r="D225" s="205" t="s">
        <v>155</v>
      </c>
      <c r="E225" s="206" t="s">
        <v>21</v>
      </c>
      <c r="F225" s="207" t="s">
        <v>386</v>
      </c>
      <c r="G225" s="204"/>
      <c r="H225" s="206" t="s">
        <v>21</v>
      </c>
      <c r="I225" s="208"/>
      <c r="J225" s="204"/>
      <c r="K225" s="204"/>
      <c r="L225" s="209"/>
      <c r="M225" s="210"/>
      <c r="N225" s="211"/>
      <c r="O225" s="211"/>
      <c r="P225" s="211"/>
      <c r="Q225" s="211"/>
      <c r="R225" s="211"/>
      <c r="S225" s="211"/>
      <c r="T225" s="212"/>
      <c r="AT225" s="213" t="s">
        <v>155</v>
      </c>
      <c r="AU225" s="213" t="s">
        <v>153</v>
      </c>
      <c r="AV225" s="11" t="s">
        <v>82</v>
      </c>
      <c r="AW225" s="11" t="s">
        <v>37</v>
      </c>
      <c r="AX225" s="11" t="s">
        <v>74</v>
      </c>
      <c r="AY225" s="213" t="s">
        <v>143</v>
      </c>
    </row>
    <row r="226" spans="2:65" s="12" customFormat="1">
      <c r="B226" s="214"/>
      <c r="C226" s="215"/>
      <c r="D226" s="205" t="s">
        <v>155</v>
      </c>
      <c r="E226" s="216" t="s">
        <v>21</v>
      </c>
      <c r="F226" s="217" t="s">
        <v>387</v>
      </c>
      <c r="G226" s="215"/>
      <c r="H226" s="218">
        <v>1.5</v>
      </c>
      <c r="I226" s="219"/>
      <c r="J226" s="215"/>
      <c r="K226" s="215"/>
      <c r="L226" s="220"/>
      <c r="M226" s="221"/>
      <c r="N226" s="222"/>
      <c r="O226" s="222"/>
      <c r="P226" s="222"/>
      <c r="Q226" s="222"/>
      <c r="R226" s="222"/>
      <c r="S226" s="222"/>
      <c r="T226" s="223"/>
      <c r="AT226" s="224" t="s">
        <v>155</v>
      </c>
      <c r="AU226" s="224" t="s">
        <v>153</v>
      </c>
      <c r="AV226" s="12" t="s">
        <v>84</v>
      </c>
      <c r="AW226" s="12" t="s">
        <v>37</v>
      </c>
      <c r="AX226" s="12" t="s">
        <v>82</v>
      </c>
      <c r="AY226" s="224" t="s">
        <v>143</v>
      </c>
    </row>
    <row r="227" spans="2:65" s="10" customFormat="1" ht="22.35" customHeight="1">
      <c r="B227" s="175"/>
      <c r="C227" s="176"/>
      <c r="D227" s="177" t="s">
        <v>73</v>
      </c>
      <c r="E227" s="189" t="s">
        <v>388</v>
      </c>
      <c r="F227" s="189" t="s">
        <v>389</v>
      </c>
      <c r="G227" s="176"/>
      <c r="H227" s="176"/>
      <c r="I227" s="179"/>
      <c r="J227" s="190">
        <f>BK227</f>
        <v>0</v>
      </c>
      <c r="K227" s="176"/>
      <c r="L227" s="181"/>
      <c r="M227" s="182"/>
      <c r="N227" s="183"/>
      <c r="O227" s="183"/>
      <c r="P227" s="184">
        <f>SUM(P228:P236)</f>
        <v>0</v>
      </c>
      <c r="Q227" s="183"/>
      <c r="R227" s="184">
        <f>SUM(R228:R236)</f>
        <v>2.7145199999999998</v>
      </c>
      <c r="S227" s="183"/>
      <c r="T227" s="185">
        <f>SUM(T228:T236)</f>
        <v>0</v>
      </c>
      <c r="AR227" s="186" t="s">
        <v>82</v>
      </c>
      <c r="AT227" s="187" t="s">
        <v>73</v>
      </c>
      <c r="AU227" s="187" t="s">
        <v>84</v>
      </c>
      <c r="AY227" s="186" t="s">
        <v>143</v>
      </c>
      <c r="BK227" s="188">
        <f>SUM(BK228:BK236)</f>
        <v>0</v>
      </c>
    </row>
    <row r="228" spans="2:65" s="1" customFormat="1" ht="16.5" customHeight="1">
      <c r="B228" s="40"/>
      <c r="C228" s="191" t="s">
        <v>390</v>
      </c>
      <c r="D228" s="191" t="s">
        <v>147</v>
      </c>
      <c r="E228" s="192" t="s">
        <v>391</v>
      </c>
      <c r="F228" s="193" t="s">
        <v>392</v>
      </c>
      <c r="G228" s="194" t="s">
        <v>281</v>
      </c>
      <c r="H228" s="195">
        <v>3</v>
      </c>
      <c r="I228" s="196"/>
      <c r="J228" s="197">
        <f>ROUND(I228*H228,2)</f>
        <v>0</v>
      </c>
      <c r="K228" s="193" t="s">
        <v>151</v>
      </c>
      <c r="L228" s="60"/>
      <c r="M228" s="198" t="s">
        <v>21</v>
      </c>
      <c r="N228" s="199" t="s">
        <v>45</v>
      </c>
      <c r="O228" s="41"/>
      <c r="P228" s="200">
        <f>O228*H228</f>
        <v>0</v>
      </c>
      <c r="Q228" s="200">
        <v>0.34089999999999998</v>
      </c>
      <c r="R228" s="200">
        <f>Q228*H228</f>
        <v>1.0226999999999999</v>
      </c>
      <c r="S228" s="200">
        <v>0</v>
      </c>
      <c r="T228" s="201">
        <f>S228*H228</f>
        <v>0</v>
      </c>
      <c r="AR228" s="23" t="s">
        <v>152</v>
      </c>
      <c r="AT228" s="23" t="s">
        <v>147</v>
      </c>
      <c r="AU228" s="23" t="s">
        <v>153</v>
      </c>
      <c r="AY228" s="23" t="s">
        <v>143</v>
      </c>
      <c r="BE228" s="202">
        <f>IF(N228="základní",J228,0)</f>
        <v>0</v>
      </c>
      <c r="BF228" s="202">
        <f>IF(N228="snížená",J228,0)</f>
        <v>0</v>
      </c>
      <c r="BG228" s="202">
        <f>IF(N228="zákl. přenesená",J228,0)</f>
        <v>0</v>
      </c>
      <c r="BH228" s="202">
        <f>IF(N228="sníž. přenesená",J228,0)</f>
        <v>0</v>
      </c>
      <c r="BI228" s="202">
        <f>IF(N228="nulová",J228,0)</f>
        <v>0</v>
      </c>
      <c r="BJ228" s="23" t="s">
        <v>82</v>
      </c>
      <c r="BK228" s="202">
        <f>ROUND(I228*H228,2)</f>
        <v>0</v>
      </c>
      <c r="BL228" s="23" t="s">
        <v>152</v>
      </c>
      <c r="BM228" s="23" t="s">
        <v>393</v>
      </c>
    </row>
    <row r="229" spans="2:65" s="12" customFormat="1">
      <c r="B229" s="214"/>
      <c r="C229" s="215"/>
      <c r="D229" s="205" t="s">
        <v>155</v>
      </c>
      <c r="E229" s="216" t="s">
        <v>21</v>
      </c>
      <c r="F229" s="217" t="s">
        <v>394</v>
      </c>
      <c r="G229" s="215"/>
      <c r="H229" s="218">
        <v>3</v>
      </c>
      <c r="I229" s="219"/>
      <c r="J229" s="215"/>
      <c r="K229" s="215"/>
      <c r="L229" s="220"/>
      <c r="M229" s="221"/>
      <c r="N229" s="222"/>
      <c r="O229" s="222"/>
      <c r="P229" s="222"/>
      <c r="Q229" s="222"/>
      <c r="R229" s="222"/>
      <c r="S229" s="222"/>
      <c r="T229" s="223"/>
      <c r="AT229" s="224" t="s">
        <v>155</v>
      </c>
      <c r="AU229" s="224" t="s">
        <v>153</v>
      </c>
      <c r="AV229" s="12" t="s">
        <v>84</v>
      </c>
      <c r="AW229" s="12" t="s">
        <v>37</v>
      </c>
      <c r="AX229" s="12" t="s">
        <v>82</v>
      </c>
      <c r="AY229" s="224" t="s">
        <v>143</v>
      </c>
    </row>
    <row r="230" spans="2:65" s="1" customFormat="1" ht="16.5" customHeight="1">
      <c r="B230" s="40"/>
      <c r="C230" s="236" t="s">
        <v>395</v>
      </c>
      <c r="D230" s="236" t="s">
        <v>244</v>
      </c>
      <c r="E230" s="237" t="s">
        <v>396</v>
      </c>
      <c r="F230" s="238" t="s">
        <v>397</v>
      </c>
      <c r="G230" s="239" t="s">
        <v>281</v>
      </c>
      <c r="H230" s="240">
        <v>3</v>
      </c>
      <c r="I230" s="241"/>
      <c r="J230" s="242">
        <f t="shared" ref="J230:J236" si="0">ROUND(I230*H230,2)</f>
        <v>0</v>
      </c>
      <c r="K230" s="238" t="s">
        <v>151</v>
      </c>
      <c r="L230" s="243"/>
      <c r="M230" s="244" t="s">
        <v>21</v>
      </c>
      <c r="N230" s="245" t="s">
        <v>45</v>
      </c>
      <c r="O230" s="41"/>
      <c r="P230" s="200">
        <f t="shared" ref="P230:P236" si="1">O230*H230</f>
        <v>0</v>
      </c>
      <c r="Q230" s="200">
        <v>2.7E-2</v>
      </c>
      <c r="R230" s="200">
        <f t="shared" ref="R230:R236" si="2">Q230*H230</f>
        <v>8.1000000000000003E-2</v>
      </c>
      <c r="S230" s="200">
        <v>0</v>
      </c>
      <c r="T230" s="201">
        <f t="shared" ref="T230:T236" si="3">S230*H230</f>
        <v>0</v>
      </c>
      <c r="AR230" s="23" t="s">
        <v>202</v>
      </c>
      <c r="AT230" s="23" t="s">
        <v>244</v>
      </c>
      <c r="AU230" s="23" t="s">
        <v>153</v>
      </c>
      <c r="AY230" s="23" t="s">
        <v>143</v>
      </c>
      <c r="BE230" s="202">
        <f t="shared" ref="BE230:BE236" si="4">IF(N230="základní",J230,0)</f>
        <v>0</v>
      </c>
      <c r="BF230" s="202">
        <f t="shared" ref="BF230:BF236" si="5">IF(N230="snížená",J230,0)</f>
        <v>0</v>
      </c>
      <c r="BG230" s="202">
        <f t="shared" ref="BG230:BG236" si="6">IF(N230="zákl. přenesená",J230,0)</f>
        <v>0</v>
      </c>
      <c r="BH230" s="202">
        <f t="shared" ref="BH230:BH236" si="7">IF(N230="sníž. přenesená",J230,0)</f>
        <v>0</v>
      </c>
      <c r="BI230" s="202">
        <f t="shared" ref="BI230:BI236" si="8">IF(N230="nulová",J230,0)</f>
        <v>0</v>
      </c>
      <c r="BJ230" s="23" t="s">
        <v>82</v>
      </c>
      <c r="BK230" s="202">
        <f t="shared" ref="BK230:BK236" si="9">ROUND(I230*H230,2)</f>
        <v>0</v>
      </c>
      <c r="BL230" s="23" t="s">
        <v>152</v>
      </c>
      <c r="BM230" s="23" t="s">
        <v>398</v>
      </c>
    </row>
    <row r="231" spans="2:65" s="1" customFormat="1" ht="16.5" customHeight="1">
      <c r="B231" s="40"/>
      <c r="C231" s="236" t="s">
        <v>399</v>
      </c>
      <c r="D231" s="236" t="s">
        <v>244</v>
      </c>
      <c r="E231" s="237" t="s">
        <v>400</v>
      </c>
      <c r="F231" s="238" t="s">
        <v>401</v>
      </c>
      <c r="G231" s="239" t="s">
        <v>281</v>
      </c>
      <c r="H231" s="240">
        <v>3</v>
      </c>
      <c r="I231" s="241"/>
      <c r="J231" s="242">
        <f t="shared" si="0"/>
        <v>0</v>
      </c>
      <c r="K231" s="238" t="s">
        <v>151</v>
      </c>
      <c r="L231" s="243"/>
      <c r="M231" s="244" t="s">
        <v>21</v>
      </c>
      <c r="N231" s="245" t="s">
        <v>45</v>
      </c>
      <c r="O231" s="41"/>
      <c r="P231" s="200">
        <f t="shared" si="1"/>
        <v>0</v>
      </c>
      <c r="Q231" s="200">
        <v>6.0000000000000001E-3</v>
      </c>
      <c r="R231" s="200">
        <f t="shared" si="2"/>
        <v>1.8000000000000002E-2</v>
      </c>
      <c r="S231" s="200">
        <v>0</v>
      </c>
      <c r="T231" s="201">
        <f t="shared" si="3"/>
        <v>0</v>
      </c>
      <c r="AR231" s="23" t="s">
        <v>202</v>
      </c>
      <c r="AT231" s="23" t="s">
        <v>244</v>
      </c>
      <c r="AU231" s="23" t="s">
        <v>153</v>
      </c>
      <c r="AY231" s="23" t="s">
        <v>143</v>
      </c>
      <c r="BE231" s="202">
        <f t="shared" si="4"/>
        <v>0</v>
      </c>
      <c r="BF231" s="202">
        <f t="shared" si="5"/>
        <v>0</v>
      </c>
      <c r="BG231" s="202">
        <f t="shared" si="6"/>
        <v>0</v>
      </c>
      <c r="BH231" s="202">
        <f t="shared" si="7"/>
        <v>0</v>
      </c>
      <c r="BI231" s="202">
        <f t="shared" si="8"/>
        <v>0</v>
      </c>
      <c r="BJ231" s="23" t="s">
        <v>82</v>
      </c>
      <c r="BK231" s="202">
        <f t="shared" si="9"/>
        <v>0</v>
      </c>
      <c r="BL231" s="23" t="s">
        <v>152</v>
      </c>
      <c r="BM231" s="23" t="s">
        <v>402</v>
      </c>
    </row>
    <row r="232" spans="2:65" s="1" customFormat="1" ht="16.5" customHeight="1">
      <c r="B232" s="40"/>
      <c r="C232" s="236" t="s">
        <v>403</v>
      </c>
      <c r="D232" s="236" t="s">
        <v>244</v>
      </c>
      <c r="E232" s="237" t="s">
        <v>404</v>
      </c>
      <c r="F232" s="238" t="s">
        <v>405</v>
      </c>
      <c r="G232" s="239" t="s">
        <v>281</v>
      </c>
      <c r="H232" s="240">
        <v>3</v>
      </c>
      <c r="I232" s="241"/>
      <c r="J232" s="242">
        <f t="shared" si="0"/>
        <v>0</v>
      </c>
      <c r="K232" s="238" t="s">
        <v>151</v>
      </c>
      <c r="L232" s="243"/>
      <c r="M232" s="244" t="s">
        <v>21</v>
      </c>
      <c r="N232" s="245" t="s">
        <v>45</v>
      </c>
      <c r="O232" s="41"/>
      <c r="P232" s="200">
        <f t="shared" si="1"/>
        <v>0</v>
      </c>
      <c r="Q232" s="200">
        <v>0.111</v>
      </c>
      <c r="R232" s="200">
        <f t="shared" si="2"/>
        <v>0.33300000000000002</v>
      </c>
      <c r="S232" s="200">
        <v>0</v>
      </c>
      <c r="T232" s="201">
        <f t="shared" si="3"/>
        <v>0</v>
      </c>
      <c r="AR232" s="23" t="s">
        <v>202</v>
      </c>
      <c r="AT232" s="23" t="s">
        <v>244</v>
      </c>
      <c r="AU232" s="23" t="s">
        <v>153</v>
      </c>
      <c r="AY232" s="23" t="s">
        <v>143</v>
      </c>
      <c r="BE232" s="202">
        <f t="shared" si="4"/>
        <v>0</v>
      </c>
      <c r="BF232" s="202">
        <f t="shared" si="5"/>
        <v>0</v>
      </c>
      <c r="BG232" s="202">
        <f t="shared" si="6"/>
        <v>0</v>
      </c>
      <c r="BH232" s="202">
        <f t="shared" si="7"/>
        <v>0</v>
      </c>
      <c r="BI232" s="202">
        <f t="shared" si="8"/>
        <v>0</v>
      </c>
      <c r="BJ232" s="23" t="s">
        <v>82</v>
      </c>
      <c r="BK232" s="202">
        <f t="shared" si="9"/>
        <v>0</v>
      </c>
      <c r="BL232" s="23" t="s">
        <v>152</v>
      </c>
      <c r="BM232" s="23" t="s">
        <v>406</v>
      </c>
    </row>
    <row r="233" spans="2:65" s="1" customFormat="1" ht="16.5" customHeight="1">
      <c r="B233" s="40"/>
      <c r="C233" s="236" t="s">
        <v>407</v>
      </c>
      <c r="D233" s="236" t="s">
        <v>244</v>
      </c>
      <c r="E233" s="237" t="s">
        <v>408</v>
      </c>
      <c r="F233" s="238" t="s">
        <v>409</v>
      </c>
      <c r="G233" s="239" t="s">
        <v>281</v>
      </c>
      <c r="H233" s="240">
        <v>3</v>
      </c>
      <c r="I233" s="241"/>
      <c r="J233" s="242">
        <f t="shared" si="0"/>
        <v>0</v>
      </c>
      <c r="K233" s="238" t="s">
        <v>151</v>
      </c>
      <c r="L233" s="243"/>
      <c r="M233" s="244" t="s">
        <v>21</v>
      </c>
      <c r="N233" s="245" t="s">
        <v>45</v>
      </c>
      <c r="O233" s="41"/>
      <c r="P233" s="200">
        <f t="shared" si="1"/>
        <v>0</v>
      </c>
      <c r="Q233" s="200">
        <v>0.08</v>
      </c>
      <c r="R233" s="200">
        <f t="shared" si="2"/>
        <v>0.24</v>
      </c>
      <c r="S233" s="200">
        <v>0</v>
      </c>
      <c r="T233" s="201">
        <f t="shared" si="3"/>
        <v>0</v>
      </c>
      <c r="AR233" s="23" t="s">
        <v>202</v>
      </c>
      <c r="AT233" s="23" t="s">
        <v>244</v>
      </c>
      <c r="AU233" s="23" t="s">
        <v>153</v>
      </c>
      <c r="AY233" s="23" t="s">
        <v>143</v>
      </c>
      <c r="BE233" s="202">
        <f t="shared" si="4"/>
        <v>0</v>
      </c>
      <c r="BF233" s="202">
        <f t="shared" si="5"/>
        <v>0</v>
      </c>
      <c r="BG233" s="202">
        <f t="shared" si="6"/>
        <v>0</v>
      </c>
      <c r="BH233" s="202">
        <f t="shared" si="7"/>
        <v>0</v>
      </c>
      <c r="BI233" s="202">
        <f t="shared" si="8"/>
        <v>0</v>
      </c>
      <c r="BJ233" s="23" t="s">
        <v>82</v>
      </c>
      <c r="BK233" s="202">
        <f t="shared" si="9"/>
        <v>0</v>
      </c>
      <c r="BL233" s="23" t="s">
        <v>152</v>
      </c>
      <c r="BM233" s="23" t="s">
        <v>410</v>
      </c>
    </row>
    <row r="234" spans="2:65" s="1" customFormat="1" ht="16.5" customHeight="1">
      <c r="B234" s="40"/>
      <c r="C234" s="236" t="s">
        <v>411</v>
      </c>
      <c r="D234" s="236" t="s">
        <v>244</v>
      </c>
      <c r="E234" s="237" t="s">
        <v>412</v>
      </c>
      <c r="F234" s="238" t="s">
        <v>413</v>
      </c>
      <c r="G234" s="239" t="s">
        <v>281</v>
      </c>
      <c r="H234" s="240">
        <v>3</v>
      </c>
      <c r="I234" s="241"/>
      <c r="J234" s="242">
        <f t="shared" si="0"/>
        <v>0</v>
      </c>
      <c r="K234" s="238" t="s">
        <v>151</v>
      </c>
      <c r="L234" s="243"/>
      <c r="M234" s="244" t="s">
        <v>21</v>
      </c>
      <c r="N234" s="245" t="s">
        <v>45</v>
      </c>
      <c r="O234" s="41"/>
      <c r="P234" s="200">
        <f t="shared" si="1"/>
        <v>0</v>
      </c>
      <c r="Q234" s="200">
        <v>7.1999999999999995E-2</v>
      </c>
      <c r="R234" s="200">
        <f t="shared" si="2"/>
        <v>0.21599999999999997</v>
      </c>
      <c r="S234" s="200">
        <v>0</v>
      </c>
      <c r="T234" s="201">
        <f t="shared" si="3"/>
        <v>0</v>
      </c>
      <c r="AR234" s="23" t="s">
        <v>202</v>
      </c>
      <c r="AT234" s="23" t="s">
        <v>244</v>
      </c>
      <c r="AU234" s="23" t="s">
        <v>153</v>
      </c>
      <c r="AY234" s="23" t="s">
        <v>143</v>
      </c>
      <c r="BE234" s="202">
        <f t="shared" si="4"/>
        <v>0</v>
      </c>
      <c r="BF234" s="202">
        <f t="shared" si="5"/>
        <v>0</v>
      </c>
      <c r="BG234" s="202">
        <f t="shared" si="6"/>
        <v>0</v>
      </c>
      <c r="BH234" s="202">
        <f t="shared" si="7"/>
        <v>0</v>
      </c>
      <c r="BI234" s="202">
        <f t="shared" si="8"/>
        <v>0</v>
      </c>
      <c r="BJ234" s="23" t="s">
        <v>82</v>
      </c>
      <c r="BK234" s="202">
        <f t="shared" si="9"/>
        <v>0</v>
      </c>
      <c r="BL234" s="23" t="s">
        <v>152</v>
      </c>
      <c r="BM234" s="23" t="s">
        <v>414</v>
      </c>
    </row>
    <row r="235" spans="2:65" s="1" customFormat="1" ht="25.5" customHeight="1">
      <c r="B235" s="40"/>
      <c r="C235" s="191" t="s">
        <v>415</v>
      </c>
      <c r="D235" s="191" t="s">
        <v>147</v>
      </c>
      <c r="E235" s="192" t="s">
        <v>416</v>
      </c>
      <c r="F235" s="193" t="s">
        <v>417</v>
      </c>
      <c r="G235" s="194" t="s">
        <v>281</v>
      </c>
      <c r="H235" s="195">
        <v>3</v>
      </c>
      <c r="I235" s="196"/>
      <c r="J235" s="197">
        <f t="shared" si="0"/>
        <v>0</v>
      </c>
      <c r="K235" s="193" t="s">
        <v>151</v>
      </c>
      <c r="L235" s="60"/>
      <c r="M235" s="198" t="s">
        <v>21</v>
      </c>
      <c r="N235" s="199" t="s">
        <v>45</v>
      </c>
      <c r="O235" s="41"/>
      <c r="P235" s="200">
        <f t="shared" si="1"/>
        <v>0</v>
      </c>
      <c r="Q235" s="200">
        <v>0.21734000000000001</v>
      </c>
      <c r="R235" s="200">
        <f t="shared" si="2"/>
        <v>0.65202000000000004</v>
      </c>
      <c r="S235" s="200">
        <v>0</v>
      </c>
      <c r="T235" s="201">
        <f t="shared" si="3"/>
        <v>0</v>
      </c>
      <c r="AR235" s="23" t="s">
        <v>152</v>
      </c>
      <c r="AT235" s="23" t="s">
        <v>147</v>
      </c>
      <c r="AU235" s="23" t="s">
        <v>153</v>
      </c>
      <c r="AY235" s="23" t="s">
        <v>143</v>
      </c>
      <c r="BE235" s="202">
        <f t="shared" si="4"/>
        <v>0</v>
      </c>
      <c r="BF235" s="202">
        <f t="shared" si="5"/>
        <v>0</v>
      </c>
      <c r="BG235" s="202">
        <f t="shared" si="6"/>
        <v>0</v>
      </c>
      <c r="BH235" s="202">
        <f t="shared" si="7"/>
        <v>0</v>
      </c>
      <c r="BI235" s="202">
        <f t="shared" si="8"/>
        <v>0</v>
      </c>
      <c r="BJ235" s="23" t="s">
        <v>82</v>
      </c>
      <c r="BK235" s="202">
        <f t="shared" si="9"/>
        <v>0</v>
      </c>
      <c r="BL235" s="23" t="s">
        <v>152</v>
      </c>
      <c r="BM235" s="23" t="s">
        <v>418</v>
      </c>
    </row>
    <row r="236" spans="2:65" s="1" customFormat="1" ht="16.5" customHeight="1">
      <c r="B236" s="40"/>
      <c r="C236" s="236" t="s">
        <v>419</v>
      </c>
      <c r="D236" s="236" t="s">
        <v>244</v>
      </c>
      <c r="E236" s="237" t="s">
        <v>420</v>
      </c>
      <c r="F236" s="238" t="s">
        <v>421</v>
      </c>
      <c r="G236" s="239" t="s">
        <v>281</v>
      </c>
      <c r="H236" s="240">
        <v>3</v>
      </c>
      <c r="I236" s="241"/>
      <c r="J236" s="242">
        <f t="shared" si="0"/>
        <v>0</v>
      </c>
      <c r="K236" s="238" t="s">
        <v>151</v>
      </c>
      <c r="L236" s="243"/>
      <c r="M236" s="244" t="s">
        <v>21</v>
      </c>
      <c r="N236" s="245" t="s">
        <v>45</v>
      </c>
      <c r="O236" s="41"/>
      <c r="P236" s="200">
        <f t="shared" si="1"/>
        <v>0</v>
      </c>
      <c r="Q236" s="200">
        <v>5.0599999999999999E-2</v>
      </c>
      <c r="R236" s="200">
        <f t="shared" si="2"/>
        <v>0.15179999999999999</v>
      </c>
      <c r="S236" s="200">
        <v>0</v>
      </c>
      <c r="T236" s="201">
        <f t="shared" si="3"/>
        <v>0</v>
      </c>
      <c r="AR236" s="23" t="s">
        <v>202</v>
      </c>
      <c r="AT236" s="23" t="s">
        <v>244</v>
      </c>
      <c r="AU236" s="23" t="s">
        <v>153</v>
      </c>
      <c r="AY236" s="23" t="s">
        <v>143</v>
      </c>
      <c r="BE236" s="202">
        <f t="shared" si="4"/>
        <v>0</v>
      </c>
      <c r="BF236" s="202">
        <f t="shared" si="5"/>
        <v>0</v>
      </c>
      <c r="BG236" s="202">
        <f t="shared" si="6"/>
        <v>0</v>
      </c>
      <c r="BH236" s="202">
        <f t="shared" si="7"/>
        <v>0</v>
      </c>
      <c r="BI236" s="202">
        <f t="shared" si="8"/>
        <v>0</v>
      </c>
      <c r="BJ236" s="23" t="s">
        <v>82</v>
      </c>
      <c r="BK236" s="202">
        <f t="shared" si="9"/>
        <v>0</v>
      </c>
      <c r="BL236" s="23" t="s">
        <v>152</v>
      </c>
      <c r="BM236" s="23" t="s">
        <v>422</v>
      </c>
    </row>
    <row r="237" spans="2:65" s="10" customFormat="1" ht="29.85" customHeight="1">
      <c r="B237" s="175"/>
      <c r="C237" s="176"/>
      <c r="D237" s="177" t="s">
        <v>73</v>
      </c>
      <c r="E237" s="189" t="s">
        <v>207</v>
      </c>
      <c r="F237" s="189" t="s">
        <v>423</v>
      </c>
      <c r="G237" s="176"/>
      <c r="H237" s="176"/>
      <c r="I237" s="179"/>
      <c r="J237" s="190">
        <f>BK237</f>
        <v>0</v>
      </c>
      <c r="K237" s="176"/>
      <c r="L237" s="181"/>
      <c r="M237" s="182"/>
      <c r="N237" s="183"/>
      <c r="O237" s="183"/>
      <c r="P237" s="184">
        <f>P238+P246+P259+P272+P276+P291+P298</f>
        <v>0</v>
      </c>
      <c r="Q237" s="183"/>
      <c r="R237" s="184">
        <f>R238+R246+R259+R272+R276+R291+R298</f>
        <v>83.497290000000007</v>
      </c>
      <c r="S237" s="183"/>
      <c r="T237" s="185">
        <f>T238+T246+T259+T272+T276+T291+T298</f>
        <v>436.66949999999997</v>
      </c>
      <c r="AR237" s="186" t="s">
        <v>82</v>
      </c>
      <c r="AT237" s="187" t="s">
        <v>73</v>
      </c>
      <c r="AU237" s="187" t="s">
        <v>82</v>
      </c>
      <c r="AY237" s="186" t="s">
        <v>143</v>
      </c>
      <c r="BK237" s="188">
        <f>BK238+BK246+BK259+BK272+BK276+BK291+BK298</f>
        <v>0</v>
      </c>
    </row>
    <row r="238" spans="2:65" s="10" customFormat="1" ht="14.85" customHeight="1">
      <c r="B238" s="175"/>
      <c r="C238" s="176"/>
      <c r="D238" s="177" t="s">
        <v>73</v>
      </c>
      <c r="E238" s="189" t="s">
        <v>424</v>
      </c>
      <c r="F238" s="189" t="s">
        <v>425</v>
      </c>
      <c r="G238" s="176"/>
      <c r="H238" s="176"/>
      <c r="I238" s="179"/>
      <c r="J238" s="190">
        <f>BK238</f>
        <v>0</v>
      </c>
      <c r="K238" s="176"/>
      <c r="L238" s="181"/>
      <c r="M238" s="182"/>
      <c r="N238" s="183"/>
      <c r="O238" s="183"/>
      <c r="P238" s="184">
        <f>SUM(P239:P245)</f>
        <v>0</v>
      </c>
      <c r="Q238" s="183"/>
      <c r="R238" s="184">
        <f>SUM(R239:R245)</f>
        <v>0.10802</v>
      </c>
      <c r="S238" s="183"/>
      <c r="T238" s="185">
        <f>SUM(T239:T245)</f>
        <v>0</v>
      </c>
      <c r="AR238" s="186" t="s">
        <v>82</v>
      </c>
      <c r="AT238" s="187" t="s">
        <v>73</v>
      </c>
      <c r="AU238" s="187" t="s">
        <v>84</v>
      </c>
      <c r="AY238" s="186" t="s">
        <v>143</v>
      </c>
      <c r="BK238" s="188">
        <f>SUM(BK239:BK245)</f>
        <v>0</v>
      </c>
    </row>
    <row r="239" spans="2:65" s="1" customFormat="1" ht="16.5" customHeight="1">
      <c r="B239" s="40"/>
      <c r="C239" s="191" t="s">
        <v>426</v>
      </c>
      <c r="D239" s="191" t="s">
        <v>147</v>
      </c>
      <c r="E239" s="192" t="s">
        <v>427</v>
      </c>
      <c r="F239" s="193" t="s">
        <v>428</v>
      </c>
      <c r="G239" s="194" t="s">
        <v>271</v>
      </c>
      <c r="H239" s="195">
        <v>491</v>
      </c>
      <c r="I239" s="196"/>
      <c r="J239" s="197">
        <f>ROUND(I239*H239,2)</f>
        <v>0</v>
      </c>
      <c r="K239" s="193" t="s">
        <v>151</v>
      </c>
      <c r="L239" s="60"/>
      <c r="M239" s="198" t="s">
        <v>21</v>
      </c>
      <c r="N239" s="199" t="s">
        <v>45</v>
      </c>
      <c r="O239" s="41"/>
      <c r="P239" s="200">
        <f>O239*H239</f>
        <v>0</v>
      </c>
      <c r="Q239" s="200">
        <v>0</v>
      </c>
      <c r="R239" s="200">
        <f>Q239*H239</f>
        <v>0</v>
      </c>
      <c r="S239" s="200">
        <v>0</v>
      </c>
      <c r="T239" s="201">
        <f>S239*H239</f>
        <v>0</v>
      </c>
      <c r="AR239" s="23" t="s">
        <v>152</v>
      </c>
      <c r="AT239" s="23" t="s">
        <v>147</v>
      </c>
      <c r="AU239" s="23" t="s">
        <v>153</v>
      </c>
      <c r="AY239" s="23" t="s">
        <v>143</v>
      </c>
      <c r="BE239" s="202">
        <f>IF(N239="základní",J239,0)</f>
        <v>0</v>
      </c>
      <c r="BF239" s="202">
        <f>IF(N239="snížená",J239,0)</f>
        <v>0</v>
      </c>
      <c r="BG239" s="202">
        <f>IF(N239="zákl. přenesená",J239,0)</f>
        <v>0</v>
      </c>
      <c r="BH239" s="202">
        <f>IF(N239="sníž. přenesená",J239,0)</f>
        <v>0</v>
      </c>
      <c r="BI239" s="202">
        <f>IF(N239="nulová",J239,0)</f>
        <v>0</v>
      </c>
      <c r="BJ239" s="23" t="s">
        <v>82</v>
      </c>
      <c r="BK239" s="202">
        <f>ROUND(I239*H239,2)</f>
        <v>0</v>
      </c>
      <c r="BL239" s="23" t="s">
        <v>152</v>
      </c>
      <c r="BM239" s="23" t="s">
        <v>429</v>
      </c>
    </row>
    <row r="240" spans="2:65" s="11" customFormat="1">
      <c r="B240" s="203"/>
      <c r="C240" s="204"/>
      <c r="D240" s="205" t="s">
        <v>155</v>
      </c>
      <c r="E240" s="206" t="s">
        <v>21</v>
      </c>
      <c r="F240" s="207" t="s">
        <v>430</v>
      </c>
      <c r="G240" s="204"/>
      <c r="H240" s="206" t="s">
        <v>21</v>
      </c>
      <c r="I240" s="208"/>
      <c r="J240" s="204"/>
      <c r="K240" s="204"/>
      <c r="L240" s="209"/>
      <c r="M240" s="210"/>
      <c r="N240" s="211"/>
      <c r="O240" s="211"/>
      <c r="P240" s="211"/>
      <c r="Q240" s="211"/>
      <c r="R240" s="211"/>
      <c r="S240" s="211"/>
      <c r="T240" s="212"/>
      <c r="AT240" s="213" t="s">
        <v>155</v>
      </c>
      <c r="AU240" s="213" t="s">
        <v>153</v>
      </c>
      <c r="AV240" s="11" t="s">
        <v>82</v>
      </c>
      <c r="AW240" s="11" t="s">
        <v>37</v>
      </c>
      <c r="AX240" s="11" t="s">
        <v>74</v>
      </c>
      <c r="AY240" s="213" t="s">
        <v>143</v>
      </c>
    </row>
    <row r="241" spans="2:65" s="12" customFormat="1" ht="27">
      <c r="B241" s="214"/>
      <c r="C241" s="215"/>
      <c r="D241" s="205" t="s">
        <v>155</v>
      </c>
      <c r="E241" s="216" t="s">
        <v>21</v>
      </c>
      <c r="F241" s="217" t="s">
        <v>431</v>
      </c>
      <c r="G241" s="215"/>
      <c r="H241" s="218">
        <v>491</v>
      </c>
      <c r="I241" s="219"/>
      <c r="J241" s="215"/>
      <c r="K241" s="215"/>
      <c r="L241" s="220"/>
      <c r="M241" s="221"/>
      <c r="N241" s="222"/>
      <c r="O241" s="222"/>
      <c r="P241" s="222"/>
      <c r="Q241" s="222"/>
      <c r="R241" s="222"/>
      <c r="S241" s="222"/>
      <c r="T241" s="223"/>
      <c r="AT241" s="224" t="s">
        <v>155</v>
      </c>
      <c r="AU241" s="224" t="s">
        <v>153</v>
      </c>
      <c r="AV241" s="12" t="s">
        <v>84</v>
      </c>
      <c r="AW241" s="12" t="s">
        <v>37</v>
      </c>
      <c r="AX241" s="12" t="s">
        <v>82</v>
      </c>
      <c r="AY241" s="224" t="s">
        <v>143</v>
      </c>
    </row>
    <row r="242" spans="2:65" s="1" customFormat="1" ht="25.5" customHeight="1">
      <c r="B242" s="40"/>
      <c r="C242" s="191" t="s">
        <v>432</v>
      </c>
      <c r="D242" s="191" t="s">
        <v>147</v>
      </c>
      <c r="E242" s="192" t="s">
        <v>433</v>
      </c>
      <c r="F242" s="193" t="s">
        <v>434</v>
      </c>
      <c r="G242" s="194" t="s">
        <v>271</v>
      </c>
      <c r="H242" s="195">
        <v>491</v>
      </c>
      <c r="I242" s="196"/>
      <c r="J242" s="197">
        <f>ROUND(I242*H242,2)</f>
        <v>0</v>
      </c>
      <c r="K242" s="193" t="s">
        <v>151</v>
      </c>
      <c r="L242" s="60"/>
      <c r="M242" s="198" t="s">
        <v>21</v>
      </c>
      <c r="N242" s="199" t="s">
        <v>45</v>
      </c>
      <c r="O242" s="41"/>
      <c r="P242" s="200">
        <f>O242*H242</f>
        <v>0</v>
      </c>
      <c r="Q242" s="200">
        <v>0</v>
      </c>
      <c r="R242" s="200">
        <f>Q242*H242</f>
        <v>0</v>
      </c>
      <c r="S242" s="200">
        <v>0</v>
      </c>
      <c r="T242" s="201">
        <f>S242*H242</f>
        <v>0</v>
      </c>
      <c r="AR242" s="23" t="s">
        <v>152</v>
      </c>
      <c r="AT242" s="23" t="s">
        <v>147</v>
      </c>
      <c r="AU242" s="23" t="s">
        <v>153</v>
      </c>
      <c r="AY242" s="23" t="s">
        <v>143</v>
      </c>
      <c r="BE242" s="202">
        <f>IF(N242="základní",J242,0)</f>
        <v>0</v>
      </c>
      <c r="BF242" s="202">
        <f>IF(N242="snížená",J242,0)</f>
        <v>0</v>
      </c>
      <c r="BG242" s="202">
        <f>IF(N242="zákl. přenesená",J242,0)</f>
        <v>0</v>
      </c>
      <c r="BH242" s="202">
        <f>IF(N242="sníž. přenesená",J242,0)</f>
        <v>0</v>
      </c>
      <c r="BI242" s="202">
        <f>IF(N242="nulová",J242,0)</f>
        <v>0</v>
      </c>
      <c r="BJ242" s="23" t="s">
        <v>82</v>
      </c>
      <c r="BK242" s="202">
        <f>ROUND(I242*H242,2)</f>
        <v>0</v>
      </c>
      <c r="BL242" s="23" t="s">
        <v>152</v>
      </c>
      <c r="BM242" s="23" t="s">
        <v>435</v>
      </c>
    </row>
    <row r="243" spans="2:65" s="12" customFormat="1">
      <c r="B243" s="214"/>
      <c r="C243" s="215"/>
      <c r="D243" s="205" t="s">
        <v>155</v>
      </c>
      <c r="E243" s="216" t="s">
        <v>21</v>
      </c>
      <c r="F243" s="217" t="s">
        <v>436</v>
      </c>
      <c r="G243" s="215"/>
      <c r="H243" s="218">
        <v>491</v>
      </c>
      <c r="I243" s="219"/>
      <c r="J243" s="215"/>
      <c r="K243" s="215"/>
      <c r="L243" s="220"/>
      <c r="M243" s="221"/>
      <c r="N243" s="222"/>
      <c r="O243" s="222"/>
      <c r="P243" s="222"/>
      <c r="Q243" s="222"/>
      <c r="R243" s="222"/>
      <c r="S243" s="222"/>
      <c r="T243" s="223"/>
      <c r="AT243" s="224" t="s">
        <v>155</v>
      </c>
      <c r="AU243" s="224" t="s">
        <v>153</v>
      </c>
      <c r="AV243" s="12" t="s">
        <v>84</v>
      </c>
      <c r="AW243" s="12" t="s">
        <v>37</v>
      </c>
      <c r="AX243" s="12" t="s">
        <v>82</v>
      </c>
      <c r="AY243" s="224" t="s">
        <v>143</v>
      </c>
    </row>
    <row r="244" spans="2:65" s="1" customFormat="1" ht="25.5" customHeight="1">
      <c r="B244" s="40"/>
      <c r="C244" s="191" t="s">
        <v>437</v>
      </c>
      <c r="D244" s="191" t="s">
        <v>147</v>
      </c>
      <c r="E244" s="192" t="s">
        <v>438</v>
      </c>
      <c r="F244" s="193" t="s">
        <v>439</v>
      </c>
      <c r="G244" s="194" t="s">
        <v>271</v>
      </c>
      <c r="H244" s="195">
        <v>491</v>
      </c>
      <c r="I244" s="196"/>
      <c r="J244" s="197">
        <f>ROUND(I244*H244,2)</f>
        <v>0</v>
      </c>
      <c r="K244" s="193" t="s">
        <v>151</v>
      </c>
      <c r="L244" s="60"/>
      <c r="M244" s="198" t="s">
        <v>21</v>
      </c>
      <c r="N244" s="199" t="s">
        <v>45</v>
      </c>
      <c r="O244" s="41"/>
      <c r="P244" s="200">
        <f>O244*H244</f>
        <v>0</v>
      </c>
      <c r="Q244" s="200">
        <v>2.2000000000000001E-4</v>
      </c>
      <c r="R244" s="200">
        <f>Q244*H244</f>
        <v>0.10802</v>
      </c>
      <c r="S244" s="200">
        <v>0</v>
      </c>
      <c r="T244" s="201">
        <f>S244*H244</f>
        <v>0</v>
      </c>
      <c r="AR244" s="23" t="s">
        <v>152</v>
      </c>
      <c r="AT244" s="23" t="s">
        <v>147</v>
      </c>
      <c r="AU244" s="23" t="s">
        <v>153</v>
      </c>
      <c r="AY244" s="23" t="s">
        <v>143</v>
      </c>
      <c r="BE244" s="202">
        <f>IF(N244="základní",J244,0)</f>
        <v>0</v>
      </c>
      <c r="BF244" s="202">
        <f>IF(N244="snížená",J244,0)</f>
        <v>0</v>
      </c>
      <c r="BG244" s="202">
        <f>IF(N244="zákl. přenesená",J244,0)</f>
        <v>0</v>
      </c>
      <c r="BH244" s="202">
        <f>IF(N244="sníž. přenesená",J244,0)</f>
        <v>0</v>
      </c>
      <c r="BI244" s="202">
        <f>IF(N244="nulová",J244,0)</f>
        <v>0</v>
      </c>
      <c r="BJ244" s="23" t="s">
        <v>82</v>
      </c>
      <c r="BK244" s="202">
        <f>ROUND(I244*H244,2)</f>
        <v>0</v>
      </c>
      <c r="BL244" s="23" t="s">
        <v>152</v>
      </c>
      <c r="BM244" s="23" t="s">
        <v>440</v>
      </c>
    </row>
    <row r="245" spans="2:65" s="12" customFormat="1">
      <c r="B245" s="214"/>
      <c r="C245" s="215"/>
      <c r="D245" s="205" t="s">
        <v>155</v>
      </c>
      <c r="E245" s="216" t="s">
        <v>21</v>
      </c>
      <c r="F245" s="217" t="s">
        <v>441</v>
      </c>
      <c r="G245" s="215"/>
      <c r="H245" s="218">
        <v>491</v>
      </c>
      <c r="I245" s="219"/>
      <c r="J245" s="215"/>
      <c r="K245" s="215"/>
      <c r="L245" s="220"/>
      <c r="M245" s="221"/>
      <c r="N245" s="222"/>
      <c r="O245" s="222"/>
      <c r="P245" s="222"/>
      <c r="Q245" s="222"/>
      <c r="R245" s="222"/>
      <c r="S245" s="222"/>
      <c r="T245" s="223"/>
      <c r="AT245" s="224" t="s">
        <v>155</v>
      </c>
      <c r="AU245" s="224" t="s">
        <v>153</v>
      </c>
      <c r="AV245" s="12" t="s">
        <v>84</v>
      </c>
      <c r="AW245" s="12" t="s">
        <v>37</v>
      </c>
      <c r="AX245" s="12" t="s">
        <v>82</v>
      </c>
      <c r="AY245" s="224" t="s">
        <v>143</v>
      </c>
    </row>
    <row r="246" spans="2:65" s="10" customFormat="1" ht="22.35" customHeight="1">
      <c r="B246" s="175"/>
      <c r="C246" s="176"/>
      <c r="D246" s="177" t="s">
        <v>73</v>
      </c>
      <c r="E246" s="189" t="s">
        <v>442</v>
      </c>
      <c r="F246" s="189" t="s">
        <v>443</v>
      </c>
      <c r="G246" s="176"/>
      <c r="H246" s="176"/>
      <c r="I246" s="179"/>
      <c r="J246" s="190">
        <f>BK246</f>
        <v>0</v>
      </c>
      <c r="K246" s="176"/>
      <c r="L246" s="181"/>
      <c r="M246" s="182"/>
      <c r="N246" s="183"/>
      <c r="O246" s="183"/>
      <c r="P246" s="184">
        <f>SUM(P247:P258)</f>
        <v>0</v>
      </c>
      <c r="Q246" s="183"/>
      <c r="R246" s="184">
        <f>SUM(R247:R258)</f>
        <v>83.229645000000005</v>
      </c>
      <c r="S246" s="183"/>
      <c r="T246" s="185">
        <f>SUM(T247:T258)</f>
        <v>0</v>
      </c>
      <c r="AR246" s="186" t="s">
        <v>82</v>
      </c>
      <c r="AT246" s="187" t="s">
        <v>73</v>
      </c>
      <c r="AU246" s="187" t="s">
        <v>84</v>
      </c>
      <c r="AY246" s="186" t="s">
        <v>143</v>
      </c>
      <c r="BK246" s="188">
        <f>SUM(BK247:BK258)</f>
        <v>0</v>
      </c>
    </row>
    <row r="247" spans="2:65" s="1" customFormat="1" ht="25.5" customHeight="1">
      <c r="B247" s="40"/>
      <c r="C247" s="191" t="s">
        <v>444</v>
      </c>
      <c r="D247" s="191" t="s">
        <v>147</v>
      </c>
      <c r="E247" s="192" t="s">
        <v>445</v>
      </c>
      <c r="F247" s="193" t="s">
        <v>446</v>
      </c>
      <c r="G247" s="194" t="s">
        <v>271</v>
      </c>
      <c r="H247" s="195">
        <v>439.5</v>
      </c>
      <c r="I247" s="196"/>
      <c r="J247" s="197">
        <f>ROUND(I247*H247,2)</f>
        <v>0</v>
      </c>
      <c r="K247" s="193" t="s">
        <v>151</v>
      </c>
      <c r="L247" s="60"/>
      <c r="M247" s="198" t="s">
        <v>21</v>
      </c>
      <c r="N247" s="199" t="s">
        <v>45</v>
      </c>
      <c r="O247" s="41"/>
      <c r="P247" s="200">
        <f>O247*H247</f>
        <v>0</v>
      </c>
      <c r="Q247" s="200">
        <v>0.1295</v>
      </c>
      <c r="R247" s="200">
        <f>Q247*H247</f>
        <v>56.91525</v>
      </c>
      <c r="S247" s="200">
        <v>0</v>
      </c>
      <c r="T247" s="201">
        <f>S247*H247</f>
        <v>0</v>
      </c>
      <c r="AR247" s="23" t="s">
        <v>152</v>
      </c>
      <c r="AT247" s="23" t="s">
        <v>147</v>
      </c>
      <c r="AU247" s="23" t="s">
        <v>153</v>
      </c>
      <c r="AY247" s="23" t="s">
        <v>143</v>
      </c>
      <c r="BE247" s="202">
        <f>IF(N247="základní",J247,0)</f>
        <v>0</v>
      </c>
      <c r="BF247" s="202">
        <f>IF(N247="snížená",J247,0)</f>
        <v>0</v>
      </c>
      <c r="BG247" s="202">
        <f>IF(N247="zákl. přenesená",J247,0)</f>
        <v>0</v>
      </c>
      <c r="BH247" s="202">
        <f>IF(N247="sníž. přenesená",J247,0)</f>
        <v>0</v>
      </c>
      <c r="BI247" s="202">
        <f>IF(N247="nulová",J247,0)</f>
        <v>0</v>
      </c>
      <c r="BJ247" s="23" t="s">
        <v>82</v>
      </c>
      <c r="BK247" s="202">
        <f>ROUND(I247*H247,2)</f>
        <v>0</v>
      </c>
      <c r="BL247" s="23" t="s">
        <v>152</v>
      </c>
      <c r="BM247" s="23" t="s">
        <v>447</v>
      </c>
    </row>
    <row r="248" spans="2:65" s="12" customFormat="1" ht="27">
      <c r="B248" s="214"/>
      <c r="C248" s="215"/>
      <c r="D248" s="205" t="s">
        <v>155</v>
      </c>
      <c r="E248" s="216" t="s">
        <v>21</v>
      </c>
      <c r="F248" s="217" t="s">
        <v>448</v>
      </c>
      <c r="G248" s="215"/>
      <c r="H248" s="218">
        <v>439.5</v>
      </c>
      <c r="I248" s="219"/>
      <c r="J248" s="215"/>
      <c r="K248" s="215"/>
      <c r="L248" s="220"/>
      <c r="M248" s="221"/>
      <c r="N248" s="222"/>
      <c r="O248" s="222"/>
      <c r="P248" s="222"/>
      <c r="Q248" s="222"/>
      <c r="R248" s="222"/>
      <c r="S248" s="222"/>
      <c r="T248" s="223"/>
      <c r="AT248" s="224" t="s">
        <v>155</v>
      </c>
      <c r="AU248" s="224" t="s">
        <v>153</v>
      </c>
      <c r="AV248" s="12" t="s">
        <v>84</v>
      </c>
      <c r="AW248" s="12" t="s">
        <v>37</v>
      </c>
      <c r="AX248" s="12" t="s">
        <v>82</v>
      </c>
      <c r="AY248" s="224" t="s">
        <v>143</v>
      </c>
    </row>
    <row r="249" spans="2:65" s="1" customFormat="1" ht="16.5" customHeight="1">
      <c r="B249" s="40"/>
      <c r="C249" s="236" t="s">
        <v>449</v>
      </c>
      <c r="D249" s="236" t="s">
        <v>244</v>
      </c>
      <c r="E249" s="237" t="s">
        <v>450</v>
      </c>
      <c r="F249" s="238" t="s">
        <v>451</v>
      </c>
      <c r="G249" s="239" t="s">
        <v>271</v>
      </c>
      <c r="H249" s="240">
        <v>448.29</v>
      </c>
      <c r="I249" s="241"/>
      <c r="J249" s="242">
        <f>ROUND(I249*H249,2)</f>
        <v>0</v>
      </c>
      <c r="K249" s="238" t="s">
        <v>151</v>
      </c>
      <c r="L249" s="243"/>
      <c r="M249" s="244" t="s">
        <v>21</v>
      </c>
      <c r="N249" s="245" t="s">
        <v>45</v>
      </c>
      <c r="O249" s="41"/>
      <c r="P249" s="200">
        <f>O249*H249</f>
        <v>0</v>
      </c>
      <c r="Q249" s="200">
        <v>5.8000000000000003E-2</v>
      </c>
      <c r="R249" s="200">
        <f>Q249*H249</f>
        <v>26.000820000000001</v>
      </c>
      <c r="S249" s="200">
        <v>0</v>
      </c>
      <c r="T249" s="201">
        <f>S249*H249</f>
        <v>0</v>
      </c>
      <c r="AR249" s="23" t="s">
        <v>202</v>
      </c>
      <c r="AT249" s="23" t="s">
        <v>244</v>
      </c>
      <c r="AU249" s="23" t="s">
        <v>153</v>
      </c>
      <c r="AY249" s="23" t="s">
        <v>143</v>
      </c>
      <c r="BE249" s="202">
        <f>IF(N249="základní",J249,0)</f>
        <v>0</v>
      </c>
      <c r="BF249" s="202">
        <f>IF(N249="snížená",J249,0)</f>
        <v>0</v>
      </c>
      <c r="BG249" s="202">
        <f>IF(N249="zákl. přenesená",J249,0)</f>
        <v>0</v>
      </c>
      <c r="BH249" s="202">
        <f>IF(N249="sníž. přenesená",J249,0)</f>
        <v>0</v>
      </c>
      <c r="BI249" s="202">
        <f>IF(N249="nulová",J249,0)</f>
        <v>0</v>
      </c>
      <c r="BJ249" s="23" t="s">
        <v>82</v>
      </c>
      <c r="BK249" s="202">
        <f>ROUND(I249*H249,2)</f>
        <v>0</v>
      </c>
      <c r="BL249" s="23" t="s">
        <v>152</v>
      </c>
      <c r="BM249" s="23" t="s">
        <v>452</v>
      </c>
    </row>
    <row r="250" spans="2:65" s="12" customFormat="1" ht="27">
      <c r="B250" s="214"/>
      <c r="C250" s="215"/>
      <c r="D250" s="205" t="s">
        <v>155</v>
      </c>
      <c r="E250" s="216" t="s">
        <v>21</v>
      </c>
      <c r="F250" s="217" t="s">
        <v>448</v>
      </c>
      <c r="G250" s="215"/>
      <c r="H250" s="218">
        <v>439.5</v>
      </c>
      <c r="I250" s="219"/>
      <c r="J250" s="215"/>
      <c r="K250" s="215"/>
      <c r="L250" s="220"/>
      <c r="M250" s="221"/>
      <c r="N250" s="222"/>
      <c r="O250" s="222"/>
      <c r="P250" s="222"/>
      <c r="Q250" s="222"/>
      <c r="R250" s="222"/>
      <c r="S250" s="222"/>
      <c r="T250" s="223"/>
      <c r="AT250" s="224" t="s">
        <v>155</v>
      </c>
      <c r="AU250" s="224" t="s">
        <v>153</v>
      </c>
      <c r="AV250" s="12" t="s">
        <v>84</v>
      </c>
      <c r="AW250" s="12" t="s">
        <v>37</v>
      </c>
      <c r="AX250" s="12" t="s">
        <v>74</v>
      </c>
      <c r="AY250" s="224" t="s">
        <v>143</v>
      </c>
    </row>
    <row r="251" spans="2:65" s="12" customFormat="1">
      <c r="B251" s="214"/>
      <c r="C251" s="215"/>
      <c r="D251" s="205" t="s">
        <v>155</v>
      </c>
      <c r="E251" s="216" t="s">
        <v>21</v>
      </c>
      <c r="F251" s="217" t="s">
        <v>453</v>
      </c>
      <c r="G251" s="215"/>
      <c r="H251" s="218">
        <v>8.7899999999999991</v>
      </c>
      <c r="I251" s="219"/>
      <c r="J251" s="215"/>
      <c r="K251" s="215"/>
      <c r="L251" s="220"/>
      <c r="M251" s="221"/>
      <c r="N251" s="222"/>
      <c r="O251" s="222"/>
      <c r="P251" s="222"/>
      <c r="Q251" s="222"/>
      <c r="R251" s="222"/>
      <c r="S251" s="222"/>
      <c r="T251" s="223"/>
      <c r="AT251" s="224" t="s">
        <v>155</v>
      </c>
      <c r="AU251" s="224" t="s">
        <v>153</v>
      </c>
      <c r="AV251" s="12" t="s">
        <v>84</v>
      </c>
      <c r="AW251" s="12" t="s">
        <v>37</v>
      </c>
      <c r="AX251" s="12" t="s">
        <v>74</v>
      </c>
      <c r="AY251" s="224" t="s">
        <v>143</v>
      </c>
    </row>
    <row r="252" spans="2:65" s="13" customFormat="1">
      <c r="B252" s="225"/>
      <c r="C252" s="226"/>
      <c r="D252" s="205" t="s">
        <v>155</v>
      </c>
      <c r="E252" s="227" t="s">
        <v>21</v>
      </c>
      <c r="F252" s="228" t="s">
        <v>161</v>
      </c>
      <c r="G252" s="226"/>
      <c r="H252" s="229">
        <v>448.29</v>
      </c>
      <c r="I252" s="230"/>
      <c r="J252" s="226"/>
      <c r="K252" s="226"/>
      <c r="L252" s="231"/>
      <c r="M252" s="232"/>
      <c r="N252" s="233"/>
      <c r="O252" s="233"/>
      <c r="P252" s="233"/>
      <c r="Q252" s="233"/>
      <c r="R252" s="233"/>
      <c r="S252" s="233"/>
      <c r="T252" s="234"/>
      <c r="AT252" s="235" t="s">
        <v>155</v>
      </c>
      <c r="AU252" s="235" t="s">
        <v>153</v>
      </c>
      <c r="AV252" s="13" t="s">
        <v>152</v>
      </c>
      <c r="AW252" s="13" t="s">
        <v>37</v>
      </c>
      <c r="AX252" s="13" t="s">
        <v>82</v>
      </c>
      <c r="AY252" s="235" t="s">
        <v>143</v>
      </c>
    </row>
    <row r="253" spans="2:65" s="1" customFormat="1" ht="16.5" customHeight="1">
      <c r="B253" s="40"/>
      <c r="C253" s="191" t="s">
        <v>454</v>
      </c>
      <c r="D253" s="191" t="s">
        <v>147</v>
      </c>
      <c r="E253" s="192" t="s">
        <v>455</v>
      </c>
      <c r="F253" s="193" t="s">
        <v>456</v>
      </c>
      <c r="G253" s="194" t="s">
        <v>271</v>
      </c>
      <c r="H253" s="195">
        <v>2.5</v>
      </c>
      <c r="I253" s="196"/>
      <c r="J253" s="197">
        <f>ROUND(I253*H253,2)</f>
        <v>0</v>
      </c>
      <c r="K253" s="193" t="s">
        <v>151</v>
      </c>
      <c r="L253" s="60"/>
      <c r="M253" s="198" t="s">
        <v>21</v>
      </c>
      <c r="N253" s="199" t="s">
        <v>45</v>
      </c>
      <c r="O253" s="41"/>
      <c r="P253" s="200">
        <f>O253*H253</f>
        <v>0</v>
      </c>
      <c r="Q253" s="200">
        <v>0.10095</v>
      </c>
      <c r="R253" s="200">
        <f>Q253*H253</f>
        <v>0.25237500000000002</v>
      </c>
      <c r="S253" s="200">
        <v>0</v>
      </c>
      <c r="T253" s="201">
        <f>S253*H253</f>
        <v>0</v>
      </c>
      <c r="AR253" s="23" t="s">
        <v>152</v>
      </c>
      <c r="AT253" s="23" t="s">
        <v>147</v>
      </c>
      <c r="AU253" s="23" t="s">
        <v>153</v>
      </c>
      <c r="AY253" s="23" t="s">
        <v>143</v>
      </c>
      <c r="BE253" s="202">
        <f>IF(N253="základní",J253,0)</f>
        <v>0</v>
      </c>
      <c r="BF253" s="202">
        <f>IF(N253="snížená",J253,0)</f>
        <v>0</v>
      </c>
      <c r="BG253" s="202">
        <f>IF(N253="zákl. přenesená",J253,0)</f>
        <v>0</v>
      </c>
      <c r="BH253" s="202">
        <f>IF(N253="sníž. přenesená",J253,0)</f>
        <v>0</v>
      </c>
      <c r="BI253" s="202">
        <f>IF(N253="nulová",J253,0)</f>
        <v>0</v>
      </c>
      <c r="BJ253" s="23" t="s">
        <v>82</v>
      </c>
      <c r="BK253" s="202">
        <f>ROUND(I253*H253,2)</f>
        <v>0</v>
      </c>
      <c r="BL253" s="23" t="s">
        <v>152</v>
      </c>
      <c r="BM253" s="23" t="s">
        <v>457</v>
      </c>
    </row>
    <row r="254" spans="2:65" s="12" customFormat="1">
      <c r="B254" s="214"/>
      <c r="C254" s="215"/>
      <c r="D254" s="205" t="s">
        <v>155</v>
      </c>
      <c r="E254" s="216" t="s">
        <v>21</v>
      </c>
      <c r="F254" s="217" t="s">
        <v>458</v>
      </c>
      <c r="G254" s="215"/>
      <c r="H254" s="218">
        <v>2.5</v>
      </c>
      <c r="I254" s="219"/>
      <c r="J254" s="215"/>
      <c r="K254" s="215"/>
      <c r="L254" s="220"/>
      <c r="M254" s="221"/>
      <c r="N254" s="222"/>
      <c r="O254" s="222"/>
      <c r="P254" s="222"/>
      <c r="Q254" s="222"/>
      <c r="R254" s="222"/>
      <c r="S254" s="222"/>
      <c r="T254" s="223"/>
      <c r="AT254" s="224" t="s">
        <v>155</v>
      </c>
      <c r="AU254" s="224" t="s">
        <v>153</v>
      </c>
      <c r="AV254" s="12" t="s">
        <v>84</v>
      </c>
      <c r="AW254" s="12" t="s">
        <v>37</v>
      </c>
      <c r="AX254" s="12" t="s">
        <v>82</v>
      </c>
      <c r="AY254" s="224" t="s">
        <v>143</v>
      </c>
    </row>
    <row r="255" spans="2:65" s="1" customFormat="1" ht="16.5" customHeight="1">
      <c r="B255" s="40"/>
      <c r="C255" s="236" t="s">
        <v>459</v>
      </c>
      <c r="D255" s="236" t="s">
        <v>244</v>
      </c>
      <c r="E255" s="237" t="s">
        <v>460</v>
      </c>
      <c r="F255" s="238" t="s">
        <v>461</v>
      </c>
      <c r="G255" s="239" t="s">
        <v>271</v>
      </c>
      <c r="H255" s="240">
        <v>2.5499999999999998</v>
      </c>
      <c r="I255" s="241"/>
      <c r="J255" s="242">
        <f>ROUND(I255*H255,2)</f>
        <v>0</v>
      </c>
      <c r="K255" s="238" t="s">
        <v>151</v>
      </c>
      <c r="L255" s="243"/>
      <c r="M255" s="244" t="s">
        <v>21</v>
      </c>
      <c r="N255" s="245" t="s">
        <v>45</v>
      </c>
      <c r="O255" s="41"/>
      <c r="P255" s="200">
        <f>O255*H255</f>
        <v>0</v>
      </c>
      <c r="Q255" s="200">
        <v>2.4E-2</v>
      </c>
      <c r="R255" s="200">
        <f>Q255*H255</f>
        <v>6.1199999999999997E-2</v>
      </c>
      <c r="S255" s="200">
        <v>0</v>
      </c>
      <c r="T255" s="201">
        <f>S255*H255</f>
        <v>0</v>
      </c>
      <c r="AR255" s="23" t="s">
        <v>202</v>
      </c>
      <c r="AT255" s="23" t="s">
        <v>244</v>
      </c>
      <c r="AU255" s="23" t="s">
        <v>153</v>
      </c>
      <c r="AY255" s="23" t="s">
        <v>143</v>
      </c>
      <c r="BE255" s="202">
        <f>IF(N255="základní",J255,0)</f>
        <v>0</v>
      </c>
      <c r="BF255" s="202">
        <f>IF(N255="snížená",J255,0)</f>
        <v>0</v>
      </c>
      <c r="BG255" s="202">
        <f>IF(N255="zákl. přenesená",J255,0)</f>
        <v>0</v>
      </c>
      <c r="BH255" s="202">
        <f>IF(N255="sníž. přenesená",J255,0)</f>
        <v>0</v>
      </c>
      <c r="BI255" s="202">
        <f>IF(N255="nulová",J255,0)</f>
        <v>0</v>
      </c>
      <c r="BJ255" s="23" t="s">
        <v>82</v>
      </c>
      <c r="BK255" s="202">
        <f>ROUND(I255*H255,2)</f>
        <v>0</v>
      </c>
      <c r="BL255" s="23" t="s">
        <v>152</v>
      </c>
      <c r="BM255" s="23" t="s">
        <v>462</v>
      </c>
    </row>
    <row r="256" spans="2:65" s="12" customFormat="1">
      <c r="B256" s="214"/>
      <c r="C256" s="215"/>
      <c r="D256" s="205" t="s">
        <v>155</v>
      </c>
      <c r="E256" s="216" t="s">
        <v>21</v>
      </c>
      <c r="F256" s="217" t="s">
        <v>458</v>
      </c>
      <c r="G256" s="215"/>
      <c r="H256" s="218">
        <v>2.5</v>
      </c>
      <c r="I256" s="219"/>
      <c r="J256" s="215"/>
      <c r="K256" s="215"/>
      <c r="L256" s="220"/>
      <c r="M256" s="221"/>
      <c r="N256" s="222"/>
      <c r="O256" s="222"/>
      <c r="P256" s="222"/>
      <c r="Q256" s="222"/>
      <c r="R256" s="222"/>
      <c r="S256" s="222"/>
      <c r="T256" s="223"/>
      <c r="AT256" s="224" t="s">
        <v>155</v>
      </c>
      <c r="AU256" s="224" t="s">
        <v>153</v>
      </c>
      <c r="AV256" s="12" t="s">
        <v>84</v>
      </c>
      <c r="AW256" s="12" t="s">
        <v>37</v>
      </c>
      <c r="AX256" s="12" t="s">
        <v>74</v>
      </c>
      <c r="AY256" s="224" t="s">
        <v>143</v>
      </c>
    </row>
    <row r="257" spans="2:65" s="12" customFormat="1">
      <c r="B257" s="214"/>
      <c r="C257" s="215"/>
      <c r="D257" s="205" t="s">
        <v>155</v>
      </c>
      <c r="E257" s="216" t="s">
        <v>21</v>
      </c>
      <c r="F257" s="217" t="s">
        <v>463</v>
      </c>
      <c r="G257" s="215"/>
      <c r="H257" s="218">
        <v>0.05</v>
      </c>
      <c r="I257" s="219"/>
      <c r="J257" s="215"/>
      <c r="K257" s="215"/>
      <c r="L257" s="220"/>
      <c r="M257" s="221"/>
      <c r="N257" s="222"/>
      <c r="O257" s="222"/>
      <c r="P257" s="222"/>
      <c r="Q257" s="222"/>
      <c r="R257" s="222"/>
      <c r="S257" s="222"/>
      <c r="T257" s="223"/>
      <c r="AT257" s="224" t="s">
        <v>155</v>
      </c>
      <c r="AU257" s="224" t="s">
        <v>153</v>
      </c>
      <c r="AV257" s="12" t="s">
        <v>84</v>
      </c>
      <c r="AW257" s="12" t="s">
        <v>37</v>
      </c>
      <c r="AX257" s="12" t="s">
        <v>74</v>
      </c>
      <c r="AY257" s="224" t="s">
        <v>143</v>
      </c>
    </row>
    <row r="258" spans="2:65" s="13" customFormat="1">
      <c r="B258" s="225"/>
      <c r="C258" s="226"/>
      <c r="D258" s="205" t="s">
        <v>155</v>
      </c>
      <c r="E258" s="227" t="s">
        <v>21</v>
      </c>
      <c r="F258" s="228" t="s">
        <v>161</v>
      </c>
      <c r="G258" s="226"/>
      <c r="H258" s="229">
        <v>2.5499999999999998</v>
      </c>
      <c r="I258" s="230"/>
      <c r="J258" s="226"/>
      <c r="K258" s="226"/>
      <c r="L258" s="231"/>
      <c r="M258" s="232"/>
      <c r="N258" s="233"/>
      <c r="O258" s="233"/>
      <c r="P258" s="233"/>
      <c r="Q258" s="233"/>
      <c r="R258" s="233"/>
      <c r="S258" s="233"/>
      <c r="T258" s="234"/>
      <c r="AT258" s="235" t="s">
        <v>155</v>
      </c>
      <c r="AU258" s="235" t="s">
        <v>153</v>
      </c>
      <c r="AV258" s="13" t="s">
        <v>152</v>
      </c>
      <c r="AW258" s="13" t="s">
        <v>37</v>
      </c>
      <c r="AX258" s="13" t="s">
        <v>82</v>
      </c>
      <c r="AY258" s="235" t="s">
        <v>143</v>
      </c>
    </row>
    <row r="259" spans="2:65" s="10" customFormat="1" ht="22.35" customHeight="1">
      <c r="B259" s="175"/>
      <c r="C259" s="176"/>
      <c r="D259" s="177" t="s">
        <v>73</v>
      </c>
      <c r="E259" s="189" t="s">
        <v>464</v>
      </c>
      <c r="F259" s="189" t="s">
        <v>465</v>
      </c>
      <c r="G259" s="176"/>
      <c r="H259" s="176"/>
      <c r="I259" s="179"/>
      <c r="J259" s="190">
        <f>BK259</f>
        <v>0</v>
      </c>
      <c r="K259" s="176"/>
      <c r="L259" s="181"/>
      <c r="M259" s="182"/>
      <c r="N259" s="183"/>
      <c r="O259" s="183"/>
      <c r="P259" s="184">
        <f>SUM(P260:P271)</f>
        <v>0</v>
      </c>
      <c r="Q259" s="183"/>
      <c r="R259" s="184">
        <f>SUM(R260:R271)</f>
        <v>1.3050000000000001E-2</v>
      </c>
      <c r="S259" s="183"/>
      <c r="T259" s="185">
        <f>SUM(T260:T271)</f>
        <v>435.84249999999997</v>
      </c>
      <c r="AR259" s="186" t="s">
        <v>82</v>
      </c>
      <c r="AT259" s="187" t="s">
        <v>73</v>
      </c>
      <c r="AU259" s="187" t="s">
        <v>84</v>
      </c>
      <c r="AY259" s="186" t="s">
        <v>143</v>
      </c>
      <c r="BK259" s="188">
        <f>SUM(BK260:BK271)</f>
        <v>0</v>
      </c>
    </row>
    <row r="260" spans="2:65" s="1" customFormat="1" ht="25.5" customHeight="1">
      <c r="B260" s="40"/>
      <c r="C260" s="191" t="s">
        <v>466</v>
      </c>
      <c r="D260" s="191" t="s">
        <v>147</v>
      </c>
      <c r="E260" s="192" t="s">
        <v>467</v>
      </c>
      <c r="F260" s="193" t="s">
        <v>468</v>
      </c>
      <c r="G260" s="194" t="s">
        <v>173</v>
      </c>
      <c r="H260" s="195">
        <v>435</v>
      </c>
      <c r="I260" s="196"/>
      <c r="J260" s="197">
        <f>ROUND(I260*H260,2)</f>
        <v>0</v>
      </c>
      <c r="K260" s="193" t="s">
        <v>151</v>
      </c>
      <c r="L260" s="60"/>
      <c r="M260" s="198" t="s">
        <v>21</v>
      </c>
      <c r="N260" s="199" t="s">
        <v>45</v>
      </c>
      <c r="O260" s="41"/>
      <c r="P260" s="200">
        <f>O260*H260</f>
        <v>0</v>
      </c>
      <c r="Q260" s="200">
        <v>3.0000000000000001E-5</v>
      </c>
      <c r="R260" s="200">
        <f>Q260*H260</f>
        <v>1.3050000000000001E-2</v>
      </c>
      <c r="S260" s="200">
        <v>0.10299999999999999</v>
      </c>
      <c r="T260" s="201">
        <f>S260*H260</f>
        <v>44.805</v>
      </c>
      <c r="AR260" s="23" t="s">
        <v>152</v>
      </c>
      <c r="AT260" s="23" t="s">
        <v>147</v>
      </c>
      <c r="AU260" s="23" t="s">
        <v>153</v>
      </c>
      <c r="AY260" s="23" t="s">
        <v>143</v>
      </c>
      <c r="BE260" s="202">
        <f>IF(N260="základní",J260,0)</f>
        <v>0</v>
      </c>
      <c r="BF260" s="202">
        <f>IF(N260="snížená",J260,0)</f>
        <v>0</v>
      </c>
      <c r="BG260" s="202">
        <f>IF(N260="zákl. přenesená",J260,0)</f>
        <v>0</v>
      </c>
      <c r="BH260" s="202">
        <f>IF(N260="sníž. přenesená",J260,0)</f>
        <v>0</v>
      </c>
      <c r="BI260" s="202">
        <f>IF(N260="nulová",J260,0)</f>
        <v>0</v>
      </c>
      <c r="BJ260" s="23" t="s">
        <v>82</v>
      </c>
      <c r="BK260" s="202">
        <f>ROUND(I260*H260,2)</f>
        <v>0</v>
      </c>
      <c r="BL260" s="23" t="s">
        <v>152</v>
      </c>
      <c r="BM260" s="23" t="s">
        <v>469</v>
      </c>
    </row>
    <row r="261" spans="2:65" s="12" customFormat="1" ht="27">
      <c r="B261" s="214"/>
      <c r="C261" s="215"/>
      <c r="D261" s="205" t="s">
        <v>155</v>
      </c>
      <c r="E261" s="216" t="s">
        <v>21</v>
      </c>
      <c r="F261" s="217" t="s">
        <v>470</v>
      </c>
      <c r="G261" s="215"/>
      <c r="H261" s="218">
        <v>435</v>
      </c>
      <c r="I261" s="219"/>
      <c r="J261" s="215"/>
      <c r="K261" s="215"/>
      <c r="L261" s="220"/>
      <c r="M261" s="221"/>
      <c r="N261" s="222"/>
      <c r="O261" s="222"/>
      <c r="P261" s="222"/>
      <c r="Q261" s="222"/>
      <c r="R261" s="222"/>
      <c r="S261" s="222"/>
      <c r="T261" s="223"/>
      <c r="AT261" s="224" t="s">
        <v>155</v>
      </c>
      <c r="AU261" s="224" t="s">
        <v>153</v>
      </c>
      <c r="AV261" s="12" t="s">
        <v>84</v>
      </c>
      <c r="AW261" s="12" t="s">
        <v>37</v>
      </c>
      <c r="AX261" s="12" t="s">
        <v>82</v>
      </c>
      <c r="AY261" s="224" t="s">
        <v>143</v>
      </c>
    </row>
    <row r="262" spans="2:65" s="1" customFormat="1" ht="16.5" customHeight="1">
      <c r="B262" s="40"/>
      <c r="C262" s="191" t="s">
        <v>471</v>
      </c>
      <c r="D262" s="191" t="s">
        <v>147</v>
      </c>
      <c r="E262" s="192" t="s">
        <v>472</v>
      </c>
      <c r="F262" s="193" t="s">
        <v>473</v>
      </c>
      <c r="G262" s="194" t="s">
        <v>173</v>
      </c>
      <c r="H262" s="195">
        <v>435</v>
      </c>
      <c r="I262" s="196"/>
      <c r="J262" s="197">
        <f>ROUND(I262*H262,2)</f>
        <v>0</v>
      </c>
      <c r="K262" s="193" t="s">
        <v>151</v>
      </c>
      <c r="L262" s="60"/>
      <c r="M262" s="198" t="s">
        <v>21</v>
      </c>
      <c r="N262" s="199" t="s">
        <v>45</v>
      </c>
      <c r="O262" s="41"/>
      <c r="P262" s="200">
        <f>O262*H262</f>
        <v>0</v>
      </c>
      <c r="Q262" s="200">
        <v>0</v>
      </c>
      <c r="R262" s="200">
        <f>Q262*H262</f>
        <v>0</v>
      </c>
      <c r="S262" s="200">
        <v>0.22</v>
      </c>
      <c r="T262" s="201">
        <f>S262*H262</f>
        <v>95.7</v>
      </c>
      <c r="AR262" s="23" t="s">
        <v>152</v>
      </c>
      <c r="AT262" s="23" t="s">
        <v>147</v>
      </c>
      <c r="AU262" s="23" t="s">
        <v>153</v>
      </c>
      <c r="AY262" s="23" t="s">
        <v>143</v>
      </c>
      <c r="BE262" s="202">
        <f>IF(N262="základní",J262,0)</f>
        <v>0</v>
      </c>
      <c r="BF262" s="202">
        <f>IF(N262="snížená",J262,0)</f>
        <v>0</v>
      </c>
      <c r="BG262" s="202">
        <f>IF(N262="zákl. přenesená",J262,0)</f>
        <v>0</v>
      </c>
      <c r="BH262" s="202">
        <f>IF(N262="sníž. přenesená",J262,0)</f>
        <v>0</v>
      </c>
      <c r="BI262" s="202">
        <f>IF(N262="nulová",J262,0)</f>
        <v>0</v>
      </c>
      <c r="BJ262" s="23" t="s">
        <v>82</v>
      </c>
      <c r="BK262" s="202">
        <f>ROUND(I262*H262,2)</f>
        <v>0</v>
      </c>
      <c r="BL262" s="23" t="s">
        <v>152</v>
      </c>
      <c r="BM262" s="23" t="s">
        <v>474</v>
      </c>
    </row>
    <row r="263" spans="2:65" s="12" customFormat="1" ht="27">
      <c r="B263" s="214"/>
      <c r="C263" s="215"/>
      <c r="D263" s="205" t="s">
        <v>155</v>
      </c>
      <c r="E263" s="216" t="s">
        <v>21</v>
      </c>
      <c r="F263" s="217" t="s">
        <v>470</v>
      </c>
      <c r="G263" s="215"/>
      <c r="H263" s="218">
        <v>435</v>
      </c>
      <c r="I263" s="219"/>
      <c r="J263" s="215"/>
      <c r="K263" s="215"/>
      <c r="L263" s="220"/>
      <c r="M263" s="221"/>
      <c r="N263" s="222"/>
      <c r="O263" s="222"/>
      <c r="P263" s="222"/>
      <c r="Q263" s="222"/>
      <c r="R263" s="222"/>
      <c r="S263" s="222"/>
      <c r="T263" s="223"/>
      <c r="AT263" s="224" t="s">
        <v>155</v>
      </c>
      <c r="AU263" s="224" t="s">
        <v>153</v>
      </c>
      <c r="AV263" s="12" t="s">
        <v>84</v>
      </c>
      <c r="AW263" s="12" t="s">
        <v>37</v>
      </c>
      <c r="AX263" s="12" t="s">
        <v>82</v>
      </c>
      <c r="AY263" s="224" t="s">
        <v>143</v>
      </c>
    </row>
    <row r="264" spans="2:65" s="1" customFormat="1" ht="25.5" customHeight="1">
      <c r="B264" s="40"/>
      <c r="C264" s="191" t="s">
        <v>475</v>
      </c>
      <c r="D264" s="191" t="s">
        <v>147</v>
      </c>
      <c r="E264" s="192" t="s">
        <v>476</v>
      </c>
      <c r="F264" s="193" t="s">
        <v>477</v>
      </c>
      <c r="G264" s="194" t="s">
        <v>173</v>
      </c>
      <c r="H264" s="195">
        <v>435</v>
      </c>
      <c r="I264" s="196"/>
      <c r="J264" s="197">
        <f>ROUND(I264*H264,2)</f>
        <v>0</v>
      </c>
      <c r="K264" s="193" t="s">
        <v>151</v>
      </c>
      <c r="L264" s="60"/>
      <c r="M264" s="198" t="s">
        <v>21</v>
      </c>
      <c r="N264" s="199" t="s">
        <v>45</v>
      </c>
      <c r="O264" s="41"/>
      <c r="P264" s="200">
        <f>O264*H264</f>
        <v>0</v>
      </c>
      <c r="Q264" s="200">
        <v>0</v>
      </c>
      <c r="R264" s="200">
        <f>Q264*H264</f>
        <v>0</v>
      </c>
      <c r="S264" s="200">
        <v>0.44</v>
      </c>
      <c r="T264" s="201">
        <f>S264*H264</f>
        <v>191.4</v>
      </c>
      <c r="AR264" s="23" t="s">
        <v>152</v>
      </c>
      <c r="AT264" s="23" t="s">
        <v>147</v>
      </c>
      <c r="AU264" s="23" t="s">
        <v>153</v>
      </c>
      <c r="AY264" s="23" t="s">
        <v>143</v>
      </c>
      <c r="BE264" s="202">
        <f>IF(N264="základní",J264,0)</f>
        <v>0</v>
      </c>
      <c r="BF264" s="202">
        <f>IF(N264="snížená",J264,0)</f>
        <v>0</v>
      </c>
      <c r="BG264" s="202">
        <f>IF(N264="zákl. přenesená",J264,0)</f>
        <v>0</v>
      </c>
      <c r="BH264" s="202">
        <f>IF(N264="sníž. přenesená",J264,0)</f>
        <v>0</v>
      </c>
      <c r="BI264" s="202">
        <f>IF(N264="nulová",J264,0)</f>
        <v>0</v>
      </c>
      <c r="BJ264" s="23" t="s">
        <v>82</v>
      </c>
      <c r="BK264" s="202">
        <f>ROUND(I264*H264,2)</f>
        <v>0</v>
      </c>
      <c r="BL264" s="23" t="s">
        <v>152</v>
      </c>
      <c r="BM264" s="23" t="s">
        <v>478</v>
      </c>
    </row>
    <row r="265" spans="2:65" s="11" customFormat="1">
      <c r="B265" s="203"/>
      <c r="C265" s="204"/>
      <c r="D265" s="205" t="s">
        <v>155</v>
      </c>
      <c r="E265" s="206" t="s">
        <v>21</v>
      </c>
      <c r="F265" s="207" t="s">
        <v>479</v>
      </c>
      <c r="G265" s="204"/>
      <c r="H265" s="206" t="s">
        <v>21</v>
      </c>
      <c r="I265" s="208"/>
      <c r="J265" s="204"/>
      <c r="K265" s="204"/>
      <c r="L265" s="209"/>
      <c r="M265" s="210"/>
      <c r="N265" s="211"/>
      <c r="O265" s="211"/>
      <c r="P265" s="211"/>
      <c r="Q265" s="211"/>
      <c r="R265" s="211"/>
      <c r="S265" s="211"/>
      <c r="T265" s="212"/>
      <c r="AT265" s="213" t="s">
        <v>155</v>
      </c>
      <c r="AU265" s="213" t="s">
        <v>153</v>
      </c>
      <c r="AV265" s="11" t="s">
        <v>82</v>
      </c>
      <c r="AW265" s="11" t="s">
        <v>37</v>
      </c>
      <c r="AX265" s="11" t="s">
        <v>74</v>
      </c>
      <c r="AY265" s="213" t="s">
        <v>143</v>
      </c>
    </row>
    <row r="266" spans="2:65" s="12" customFormat="1">
      <c r="B266" s="214"/>
      <c r="C266" s="215"/>
      <c r="D266" s="205" t="s">
        <v>155</v>
      </c>
      <c r="E266" s="216" t="s">
        <v>21</v>
      </c>
      <c r="F266" s="217" t="s">
        <v>480</v>
      </c>
      <c r="G266" s="215"/>
      <c r="H266" s="218">
        <v>435</v>
      </c>
      <c r="I266" s="219"/>
      <c r="J266" s="215"/>
      <c r="K266" s="215"/>
      <c r="L266" s="220"/>
      <c r="M266" s="221"/>
      <c r="N266" s="222"/>
      <c r="O266" s="222"/>
      <c r="P266" s="222"/>
      <c r="Q266" s="222"/>
      <c r="R266" s="222"/>
      <c r="S266" s="222"/>
      <c r="T266" s="223"/>
      <c r="AT266" s="224" t="s">
        <v>155</v>
      </c>
      <c r="AU266" s="224" t="s">
        <v>153</v>
      </c>
      <c r="AV266" s="12" t="s">
        <v>84</v>
      </c>
      <c r="AW266" s="12" t="s">
        <v>37</v>
      </c>
      <c r="AX266" s="12" t="s">
        <v>82</v>
      </c>
      <c r="AY266" s="224" t="s">
        <v>143</v>
      </c>
    </row>
    <row r="267" spans="2:65" s="1" customFormat="1" ht="25.5" customHeight="1">
      <c r="B267" s="40"/>
      <c r="C267" s="191" t="s">
        <v>481</v>
      </c>
      <c r="D267" s="191" t="s">
        <v>147</v>
      </c>
      <c r="E267" s="192" t="s">
        <v>482</v>
      </c>
      <c r="F267" s="193" t="s">
        <v>483</v>
      </c>
      <c r="G267" s="194" t="s">
        <v>173</v>
      </c>
      <c r="H267" s="195">
        <v>178.5</v>
      </c>
      <c r="I267" s="196"/>
      <c r="J267" s="197">
        <f>ROUND(I267*H267,2)</f>
        <v>0</v>
      </c>
      <c r="K267" s="193" t="s">
        <v>151</v>
      </c>
      <c r="L267" s="60"/>
      <c r="M267" s="198" t="s">
        <v>21</v>
      </c>
      <c r="N267" s="199" t="s">
        <v>45</v>
      </c>
      <c r="O267" s="41"/>
      <c r="P267" s="200">
        <f>O267*H267</f>
        <v>0</v>
      </c>
      <c r="Q267" s="200">
        <v>0</v>
      </c>
      <c r="R267" s="200">
        <f>Q267*H267</f>
        <v>0</v>
      </c>
      <c r="S267" s="200">
        <v>0.28999999999999998</v>
      </c>
      <c r="T267" s="201">
        <f>S267*H267</f>
        <v>51.764999999999993</v>
      </c>
      <c r="AR267" s="23" t="s">
        <v>152</v>
      </c>
      <c r="AT267" s="23" t="s">
        <v>147</v>
      </c>
      <c r="AU267" s="23" t="s">
        <v>153</v>
      </c>
      <c r="AY267" s="23" t="s">
        <v>143</v>
      </c>
      <c r="BE267" s="202">
        <f>IF(N267="základní",J267,0)</f>
        <v>0</v>
      </c>
      <c r="BF267" s="202">
        <f>IF(N267="snížená",J267,0)</f>
        <v>0</v>
      </c>
      <c r="BG267" s="202">
        <f>IF(N267="zákl. přenesená",J267,0)</f>
        <v>0</v>
      </c>
      <c r="BH267" s="202">
        <f>IF(N267="sníž. přenesená",J267,0)</f>
        <v>0</v>
      </c>
      <c r="BI267" s="202">
        <f>IF(N267="nulová",J267,0)</f>
        <v>0</v>
      </c>
      <c r="BJ267" s="23" t="s">
        <v>82</v>
      </c>
      <c r="BK267" s="202">
        <f>ROUND(I267*H267,2)</f>
        <v>0</v>
      </c>
      <c r="BL267" s="23" t="s">
        <v>152</v>
      </c>
      <c r="BM267" s="23" t="s">
        <v>484</v>
      </c>
    </row>
    <row r="268" spans="2:65" s="11" customFormat="1">
      <c r="B268" s="203"/>
      <c r="C268" s="204"/>
      <c r="D268" s="205" t="s">
        <v>155</v>
      </c>
      <c r="E268" s="206" t="s">
        <v>21</v>
      </c>
      <c r="F268" s="207" t="s">
        <v>485</v>
      </c>
      <c r="G268" s="204"/>
      <c r="H268" s="206" t="s">
        <v>21</v>
      </c>
      <c r="I268" s="208"/>
      <c r="J268" s="204"/>
      <c r="K268" s="204"/>
      <c r="L268" s="209"/>
      <c r="M268" s="210"/>
      <c r="N268" s="211"/>
      <c r="O268" s="211"/>
      <c r="P268" s="211"/>
      <c r="Q268" s="211"/>
      <c r="R268" s="211"/>
      <c r="S268" s="211"/>
      <c r="T268" s="212"/>
      <c r="AT268" s="213" t="s">
        <v>155</v>
      </c>
      <c r="AU268" s="213" t="s">
        <v>153</v>
      </c>
      <c r="AV268" s="11" t="s">
        <v>82</v>
      </c>
      <c r="AW268" s="11" t="s">
        <v>37</v>
      </c>
      <c r="AX268" s="11" t="s">
        <v>74</v>
      </c>
      <c r="AY268" s="213" t="s">
        <v>143</v>
      </c>
    </row>
    <row r="269" spans="2:65" s="12" customFormat="1">
      <c r="B269" s="214"/>
      <c r="C269" s="215"/>
      <c r="D269" s="205" t="s">
        <v>155</v>
      </c>
      <c r="E269" s="216" t="s">
        <v>21</v>
      </c>
      <c r="F269" s="217" t="s">
        <v>486</v>
      </c>
      <c r="G269" s="215"/>
      <c r="H269" s="218">
        <v>178.5</v>
      </c>
      <c r="I269" s="219"/>
      <c r="J269" s="215"/>
      <c r="K269" s="215"/>
      <c r="L269" s="220"/>
      <c r="M269" s="221"/>
      <c r="N269" s="222"/>
      <c r="O269" s="222"/>
      <c r="P269" s="222"/>
      <c r="Q269" s="222"/>
      <c r="R269" s="222"/>
      <c r="S269" s="222"/>
      <c r="T269" s="223"/>
      <c r="AT269" s="224" t="s">
        <v>155</v>
      </c>
      <c r="AU269" s="224" t="s">
        <v>153</v>
      </c>
      <c r="AV269" s="12" t="s">
        <v>84</v>
      </c>
      <c r="AW269" s="12" t="s">
        <v>37</v>
      </c>
      <c r="AX269" s="12" t="s">
        <v>82</v>
      </c>
      <c r="AY269" s="224" t="s">
        <v>143</v>
      </c>
    </row>
    <row r="270" spans="2:65" s="1" customFormat="1" ht="16.5" customHeight="1">
      <c r="B270" s="40"/>
      <c r="C270" s="191" t="s">
        <v>487</v>
      </c>
      <c r="D270" s="191" t="s">
        <v>147</v>
      </c>
      <c r="E270" s="192" t="s">
        <v>488</v>
      </c>
      <c r="F270" s="193" t="s">
        <v>489</v>
      </c>
      <c r="G270" s="194" t="s">
        <v>271</v>
      </c>
      <c r="H270" s="195">
        <v>254.5</v>
      </c>
      <c r="I270" s="196"/>
      <c r="J270" s="197">
        <f>ROUND(I270*H270,2)</f>
        <v>0</v>
      </c>
      <c r="K270" s="193" t="s">
        <v>151</v>
      </c>
      <c r="L270" s="60"/>
      <c r="M270" s="198" t="s">
        <v>21</v>
      </c>
      <c r="N270" s="199" t="s">
        <v>45</v>
      </c>
      <c r="O270" s="41"/>
      <c r="P270" s="200">
        <f>O270*H270</f>
        <v>0</v>
      </c>
      <c r="Q270" s="200">
        <v>0</v>
      </c>
      <c r="R270" s="200">
        <f>Q270*H270</f>
        <v>0</v>
      </c>
      <c r="S270" s="200">
        <v>0.20499999999999999</v>
      </c>
      <c r="T270" s="201">
        <f>S270*H270</f>
        <v>52.172499999999999</v>
      </c>
      <c r="AR270" s="23" t="s">
        <v>152</v>
      </c>
      <c r="AT270" s="23" t="s">
        <v>147</v>
      </c>
      <c r="AU270" s="23" t="s">
        <v>153</v>
      </c>
      <c r="AY270" s="23" t="s">
        <v>143</v>
      </c>
      <c r="BE270" s="202">
        <f>IF(N270="základní",J270,0)</f>
        <v>0</v>
      </c>
      <c r="BF270" s="202">
        <f>IF(N270="snížená",J270,0)</f>
        <v>0</v>
      </c>
      <c r="BG270" s="202">
        <f>IF(N270="zákl. přenesená",J270,0)</f>
        <v>0</v>
      </c>
      <c r="BH270" s="202">
        <f>IF(N270="sníž. přenesená",J270,0)</f>
        <v>0</v>
      </c>
      <c r="BI270" s="202">
        <f>IF(N270="nulová",J270,0)</f>
        <v>0</v>
      </c>
      <c r="BJ270" s="23" t="s">
        <v>82</v>
      </c>
      <c r="BK270" s="202">
        <f>ROUND(I270*H270,2)</f>
        <v>0</v>
      </c>
      <c r="BL270" s="23" t="s">
        <v>152</v>
      </c>
      <c r="BM270" s="23" t="s">
        <v>490</v>
      </c>
    </row>
    <row r="271" spans="2:65" s="12" customFormat="1">
      <c r="B271" s="214"/>
      <c r="C271" s="215"/>
      <c r="D271" s="205" t="s">
        <v>155</v>
      </c>
      <c r="E271" s="216" t="s">
        <v>21</v>
      </c>
      <c r="F271" s="217" t="s">
        <v>491</v>
      </c>
      <c r="G271" s="215"/>
      <c r="H271" s="218">
        <v>254.5</v>
      </c>
      <c r="I271" s="219"/>
      <c r="J271" s="215"/>
      <c r="K271" s="215"/>
      <c r="L271" s="220"/>
      <c r="M271" s="221"/>
      <c r="N271" s="222"/>
      <c r="O271" s="222"/>
      <c r="P271" s="222"/>
      <c r="Q271" s="222"/>
      <c r="R271" s="222"/>
      <c r="S271" s="222"/>
      <c r="T271" s="223"/>
      <c r="AT271" s="224" t="s">
        <v>155</v>
      </c>
      <c r="AU271" s="224" t="s">
        <v>153</v>
      </c>
      <c r="AV271" s="12" t="s">
        <v>84</v>
      </c>
      <c r="AW271" s="12" t="s">
        <v>37</v>
      </c>
      <c r="AX271" s="12" t="s">
        <v>82</v>
      </c>
      <c r="AY271" s="224" t="s">
        <v>143</v>
      </c>
    </row>
    <row r="272" spans="2:65" s="10" customFormat="1" ht="22.35" customHeight="1">
      <c r="B272" s="175"/>
      <c r="C272" s="176"/>
      <c r="D272" s="177" t="s">
        <v>73</v>
      </c>
      <c r="E272" s="189" t="s">
        <v>492</v>
      </c>
      <c r="F272" s="189" t="s">
        <v>493</v>
      </c>
      <c r="G272" s="176"/>
      <c r="H272" s="176"/>
      <c r="I272" s="179"/>
      <c r="J272" s="190">
        <f>BK272</f>
        <v>0</v>
      </c>
      <c r="K272" s="176"/>
      <c r="L272" s="181"/>
      <c r="M272" s="182"/>
      <c r="N272" s="183"/>
      <c r="O272" s="183"/>
      <c r="P272" s="184">
        <f>SUM(P273:P275)</f>
        <v>0</v>
      </c>
      <c r="Q272" s="183"/>
      <c r="R272" s="184">
        <f>SUM(R273:R275)</f>
        <v>0</v>
      </c>
      <c r="S272" s="183"/>
      <c r="T272" s="185">
        <f>SUM(T273:T275)</f>
        <v>0.82699999999999996</v>
      </c>
      <c r="AR272" s="186" t="s">
        <v>82</v>
      </c>
      <c r="AT272" s="187" t="s">
        <v>73</v>
      </c>
      <c r="AU272" s="187" t="s">
        <v>84</v>
      </c>
      <c r="AY272" s="186" t="s">
        <v>143</v>
      </c>
      <c r="BK272" s="188">
        <f>SUM(BK273:BK275)</f>
        <v>0</v>
      </c>
    </row>
    <row r="273" spans="2:65" s="1" customFormat="1" ht="16.5" customHeight="1">
      <c r="B273" s="40"/>
      <c r="C273" s="191" t="s">
        <v>494</v>
      </c>
      <c r="D273" s="191" t="s">
        <v>147</v>
      </c>
      <c r="E273" s="192" t="s">
        <v>495</v>
      </c>
      <c r="F273" s="193" t="s">
        <v>496</v>
      </c>
      <c r="G273" s="194" t="s">
        <v>281</v>
      </c>
      <c r="H273" s="195">
        <v>2</v>
      </c>
      <c r="I273" s="196"/>
      <c r="J273" s="197">
        <f>ROUND(I273*H273,2)</f>
        <v>0</v>
      </c>
      <c r="K273" s="193" t="s">
        <v>21</v>
      </c>
      <c r="L273" s="60"/>
      <c r="M273" s="198" t="s">
        <v>21</v>
      </c>
      <c r="N273" s="199" t="s">
        <v>45</v>
      </c>
      <c r="O273" s="41"/>
      <c r="P273" s="200">
        <f>O273*H273</f>
        <v>0</v>
      </c>
      <c r="Q273" s="200">
        <v>0</v>
      </c>
      <c r="R273" s="200">
        <f>Q273*H273</f>
        <v>0</v>
      </c>
      <c r="S273" s="200">
        <v>0.32</v>
      </c>
      <c r="T273" s="201">
        <f>S273*H273</f>
        <v>0.64</v>
      </c>
      <c r="AR273" s="23" t="s">
        <v>152</v>
      </c>
      <c r="AT273" s="23" t="s">
        <v>147</v>
      </c>
      <c r="AU273" s="23" t="s">
        <v>153</v>
      </c>
      <c r="AY273" s="23" t="s">
        <v>143</v>
      </c>
      <c r="BE273" s="202">
        <f>IF(N273="základní",J273,0)</f>
        <v>0</v>
      </c>
      <c r="BF273" s="202">
        <f>IF(N273="snížená",J273,0)</f>
        <v>0</v>
      </c>
      <c r="BG273" s="202">
        <f>IF(N273="zákl. přenesená",J273,0)</f>
        <v>0</v>
      </c>
      <c r="BH273" s="202">
        <f>IF(N273="sníž. přenesená",J273,0)</f>
        <v>0</v>
      </c>
      <c r="BI273" s="202">
        <f>IF(N273="nulová",J273,0)</f>
        <v>0</v>
      </c>
      <c r="BJ273" s="23" t="s">
        <v>82</v>
      </c>
      <c r="BK273" s="202">
        <f>ROUND(I273*H273,2)</f>
        <v>0</v>
      </c>
      <c r="BL273" s="23" t="s">
        <v>152</v>
      </c>
      <c r="BM273" s="23" t="s">
        <v>497</v>
      </c>
    </row>
    <row r="274" spans="2:65" s="12" customFormat="1">
      <c r="B274" s="214"/>
      <c r="C274" s="215"/>
      <c r="D274" s="205" t="s">
        <v>155</v>
      </c>
      <c r="E274" s="216" t="s">
        <v>21</v>
      </c>
      <c r="F274" s="217" t="s">
        <v>84</v>
      </c>
      <c r="G274" s="215"/>
      <c r="H274" s="218">
        <v>2</v>
      </c>
      <c r="I274" s="219"/>
      <c r="J274" s="215"/>
      <c r="K274" s="215"/>
      <c r="L274" s="220"/>
      <c r="M274" s="221"/>
      <c r="N274" s="222"/>
      <c r="O274" s="222"/>
      <c r="P274" s="222"/>
      <c r="Q274" s="222"/>
      <c r="R274" s="222"/>
      <c r="S274" s="222"/>
      <c r="T274" s="223"/>
      <c r="AT274" s="224" t="s">
        <v>155</v>
      </c>
      <c r="AU274" s="224" t="s">
        <v>153</v>
      </c>
      <c r="AV274" s="12" t="s">
        <v>84</v>
      </c>
      <c r="AW274" s="12" t="s">
        <v>37</v>
      </c>
      <c r="AX274" s="12" t="s">
        <v>82</v>
      </c>
      <c r="AY274" s="224" t="s">
        <v>143</v>
      </c>
    </row>
    <row r="275" spans="2:65" s="1" customFormat="1" ht="16.5" customHeight="1">
      <c r="B275" s="40"/>
      <c r="C275" s="191" t="s">
        <v>498</v>
      </c>
      <c r="D275" s="191" t="s">
        <v>147</v>
      </c>
      <c r="E275" s="192" t="s">
        <v>499</v>
      </c>
      <c r="F275" s="193" t="s">
        <v>500</v>
      </c>
      <c r="G275" s="194" t="s">
        <v>281</v>
      </c>
      <c r="H275" s="195">
        <v>1</v>
      </c>
      <c r="I275" s="196"/>
      <c r="J275" s="197">
        <f>ROUND(I275*H275,2)</f>
        <v>0</v>
      </c>
      <c r="K275" s="193" t="s">
        <v>151</v>
      </c>
      <c r="L275" s="60"/>
      <c r="M275" s="198" t="s">
        <v>21</v>
      </c>
      <c r="N275" s="199" t="s">
        <v>45</v>
      </c>
      <c r="O275" s="41"/>
      <c r="P275" s="200">
        <f>O275*H275</f>
        <v>0</v>
      </c>
      <c r="Q275" s="200">
        <v>0</v>
      </c>
      <c r="R275" s="200">
        <f>Q275*H275</f>
        <v>0</v>
      </c>
      <c r="S275" s="200">
        <v>0.187</v>
      </c>
      <c r="T275" s="201">
        <f>S275*H275</f>
        <v>0.187</v>
      </c>
      <c r="AR275" s="23" t="s">
        <v>152</v>
      </c>
      <c r="AT275" s="23" t="s">
        <v>147</v>
      </c>
      <c r="AU275" s="23" t="s">
        <v>153</v>
      </c>
      <c r="AY275" s="23" t="s">
        <v>143</v>
      </c>
      <c r="BE275" s="202">
        <f>IF(N275="základní",J275,0)</f>
        <v>0</v>
      </c>
      <c r="BF275" s="202">
        <f>IF(N275="snížená",J275,0)</f>
        <v>0</v>
      </c>
      <c r="BG275" s="202">
        <f>IF(N275="zákl. přenesená",J275,0)</f>
        <v>0</v>
      </c>
      <c r="BH275" s="202">
        <f>IF(N275="sníž. přenesená",J275,0)</f>
        <v>0</v>
      </c>
      <c r="BI275" s="202">
        <f>IF(N275="nulová",J275,0)</f>
        <v>0</v>
      </c>
      <c r="BJ275" s="23" t="s">
        <v>82</v>
      </c>
      <c r="BK275" s="202">
        <f>ROUND(I275*H275,2)</f>
        <v>0</v>
      </c>
      <c r="BL275" s="23" t="s">
        <v>152</v>
      </c>
      <c r="BM275" s="23" t="s">
        <v>501</v>
      </c>
    </row>
    <row r="276" spans="2:65" s="10" customFormat="1" ht="22.35" customHeight="1">
      <c r="B276" s="175"/>
      <c r="C276" s="176"/>
      <c r="D276" s="177" t="s">
        <v>73</v>
      </c>
      <c r="E276" s="189" t="s">
        <v>502</v>
      </c>
      <c r="F276" s="189" t="s">
        <v>503</v>
      </c>
      <c r="G276" s="176"/>
      <c r="H276" s="176"/>
      <c r="I276" s="179"/>
      <c r="J276" s="190">
        <f>BK276</f>
        <v>0</v>
      </c>
      <c r="K276" s="176"/>
      <c r="L276" s="181"/>
      <c r="M276" s="182"/>
      <c r="N276" s="183"/>
      <c r="O276" s="183"/>
      <c r="P276" s="184">
        <f>SUM(P277:P290)</f>
        <v>0</v>
      </c>
      <c r="Q276" s="183"/>
      <c r="R276" s="184">
        <f>SUM(R277:R290)</f>
        <v>2.2069999999999999E-2</v>
      </c>
      <c r="S276" s="183"/>
      <c r="T276" s="185">
        <f>SUM(T277:T290)</f>
        <v>0</v>
      </c>
      <c r="AR276" s="186" t="s">
        <v>82</v>
      </c>
      <c r="AT276" s="187" t="s">
        <v>73</v>
      </c>
      <c r="AU276" s="187" t="s">
        <v>84</v>
      </c>
      <c r="AY276" s="186" t="s">
        <v>143</v>
      </c>
      <c r="BK276" s="188">
        <f>SUM(BK277:BK290)</f>
        <v>0</v>
      </c>
    </row>
    <row r="277" spans="2:65" s="1" customFormat="1" ht="16.5" customHeight="1">
      <c r="B277" s="40"/>
      <c r="C277" s="191" t="s">
        <v>504</v>
      </c>
      <c r="D277" s="191" t="s">
        <v>147</v>
      </c>
      <c r="E277" s="192" t="s">
        <v>505</v>
      </c>
      <c r="F277" s="193" t="s">
        <v>506</v>
      </c>
      <c r="G277" s="194" t="s">
        <v>271</v>
      </c>
      <c r="H277" s="195">
        <v>13.5</v>
      </c>
      <c r="I277" s="196"/>
      <c r="J277" s="197">
        <f>ROUND(I277*H277,2)</f>
        <v>0</v>
      </c>
      <c r="K277" s="193" t="s">
        <v>151</v>
      </c>
      <c r="L277" s="60"/>
      <c r="M277" s="198" t="s">
        <v>21</v>
      </c>
      <c r="N277" s="199" t="s">
        <v>45</v>
      </c>
      <c r="O277" s="41"/>
      <c r="P277" s="200">
        <f>O277*H277</f>
        <v>0</v>
      </c>
      <c r="Q277" s="200">
        <v>0</v>
      </c>
      <c r="R277" s="200">
        <f>Q277*H277</f>
        <v>0</v>
      </c>
      <c r="S277" s="200">
        <v>0</v>
      </c>
      <c r="T277" s="201">
        <f>S277*H277</f>
        <v>0</v>
      </c>
      <c r="AR277" s="23" t="s">
        <v>152</v>
      </c>
      <c r="AT277" s="23" t="s">
        <v>147</v>
      </c>
      <c r="AU277" s="23" t="s">
        <v>153</v>
      </c>
      <c r="AY277" s="23" t="s">
        <v>143</v>
      </c>
      <c r="BE277" s="202">
        <f>IF(N277="základní",J277,0)</f>
        <v>0</v>
      </c>
      <c r="BF277" s="202">
        <f>IF(N277="snížená",J277,0)</f>
        <v>0</v>
      </c>
      <c r="BG277" s="202">
        <f>IF(N277="zákl. přenesená",J277,0)</f>
        <v>0</v>
      </c>
      <c r="BH277" s="202">
        <f>IF(N277="sníž. přenesená",J277,0)</f>
        <v>0</v>
      </c>
      <c r="BI277" s="202">
        <f>IF(N277="nulová",J277,0)</f>
        <v>0</v>
      </c>
      <c r="BJ277" s="23" t="s">
        <v>82</v>
      </c>
      <c r="BK277" s="202">
        <f>ROUND(I277*H277,2)</f>
        <v>0</v>
      </c>
      <c r="BL277" s="23" t="s">
        <v>152</v>
      </c>
      <c r="BM277" s="23" t="s">
        <v>507</v>
      </c>
    </row>
    <row r="278" spans="2:65" s="12" customFormat="1">
      <c r="B278" s="214"/>
      <c r="C278" s="215"/>
      <c r="D278" s="205" t="s">
        <v>155</v>
      </c>
      <c r="E278" s="216" t="s">
        <v>21</v>
      </c>
      <c r="F278" s="217" t="s">
        <v>508</v>
      </c>
      <c r="G278" s="215"/>
      <c r="H278" s="218">
        <v>13.5</v>
      </c>
      <c r="I278" s="219"/>
      <c r="J278" s="215"/>
      <c r="K278" s="215"/>
      <c r="L278" s="220"/>
      <c r="M278" s="221"/>
      <c r="N278" s="222"/>
      <c r="O278" s="222"/>
      <c r="P278" s="222"/>
      <c r="Q278" s="222"/>
      <c r="R278" s="222"/>
      <c r="S278" s="222"/>
      <c r="T278" s="223"/>
      <c r="AT278" s="224" t="s">
        <v>155</v>
      </c>
      <c r="AU278" s="224" t="s">
        <v>153</v>
      </c>
      <c r="AV278" s="12" t="s">
        <v>84</v>
      </c>
      <c r="AW278" s="12" t="s">
        <v>37</v>
      </c>
      <c r="AX278" s="12" t="s">
        <v>82</v>
      </c>
      <c r="AY278" s="224" t="s">
        <v>143</v>
      </c>
    </row>
    <row r="279" spans="2:65" s="1" customFormat="1" ht="25.5" customHeight="1">
      <c r="B279" s="40"/>
      <c r="C279" s="191" t="s">
        <v>509</v>
      </c>
      <c r="D279" s="191" t="s">
        <v>147</v>
      </c>
      <c r="E279" s="192" t="s">
        <v>510</v>
      </c>
      <c r="F279" s="193" t="s">
        <v>511</v>
      </c>
      <c r="G279" s="194" t="s">
        <v>271</v>
      </c>
      <c r="H279" s="195">
        <v>13.5</v>
      </c>
      <c r="I279" s="196"/>
      <c r="J279" s="197">
        <f>ROUND(I279*H279,2)</f>
        <v>0</v>
      </c>
      <c r="K279" s="193" t="s">
        <v>151</v>
      </c>
      <c r="L279" s="60"/>
      <c r="M279" s="198" t="s">
        <v>21</v>
      </c>
      <c r="N279" s="199" t="s">
        <v>45</v>
      </c>
      <c r="O279" s="41"/>
      <c r="P279" s="200">
        <f>O279*H279</f>
        <v>0</v>
      </c>
      <c r="Q279" s="200">
        <v>1.1E-4</v>
      </c>
      <c r="R279" s="200">
        <f>Q279*H279</f>
        <v>1.485E-3</v>
      </c>
      <c r="S279" s="200">
        <v>0</v>
      </c>
      <c r="T279" s="201">
        <f>S279*H279</f>
        <v>0</v>
      </c>
      <c r="AR279" s="23" t="s">
        <v>152</v>
      </c>
      <c r="AT279" s="23" t="s">
        <v>147</v>
      </c>
      <c r="AU279" s="23" t="s">
        <v>153</v>
      </c>
      <c r="AY279" s="23" t="s">
        <v>143</v>
      </c>
      <c r="BE279" s="202">
        <f>IF(N279="základní",J279,0)</f>
        <v>0</v>
      </c>
      <c r="BF279" s="202">
        <f>IF(N279="snížená",J279,0)</f>
        <v>0</v>
      </c>
      <c r="BG279" s="202">
        <f>IF(N279="zákl. přenesená",J279,0)</f>
        <v>0</v>
      </c>
      <c r="BH279" s="202">
        <f>IF(N279="sníž. přenesená",J279,0)</f>
        <v>0</v>
      </c>
      <c r="BI279" s="202">
        <f>IF(N279="nulová",J279,0)</f>
        <v>0</v>
      </c>
      <c r="BJ279" s="23" t="s">
        <v>82</v>
      </c>
      <c r="BK279" s="202">
        <f>ROUND(I279*H279,2)</f>
        <v>0</v>
      </c>
      <c r="BL279" s="23" t="s">
        <v>152</v>
      </c>
      <c r="BM279" s="23" t="s">
        <v>512</v>
      </c>
    </row>
    <row r="280" spans="2:65" s="12" customFormat="1">
      <c r="B280" s="214"/>
      <c r="C280" s="215"/>
      <c r="D280" s="205" t="s">
        <v>155</v>
      </c>
      <c r="E280" s="216" t="s">
        <v>21</v>
      </c>
      <c r="F280" s="217" t="s">
        <v>513</v>
      </c>
      <c r="G280" s="215"/>
      <c r="H280" s="218">
        <v>13.5</v>
      </c>
      <c r="I280" s="219"/>
      <c r="J280" s="215"/>
      <c r="K280" s="215"/>
      <c r="L280" s="220"/>
      <c r="M280" s="221"/>
      <c r="N280" s="222"/>
      <c r="O280" s="222"/>
      <c r="P280" s="222"/>
      <c r="Q280" s="222"/>
      <c r="R280" s="222"/>
      <c r="S280" s="222"/>
      <c r="T280" s="223"/>
      <c r="AT280" s="224" t="s">
        <v>155</v>
      </c>
      <c r="AU280" s="224" t="s">
        <v>153</v>
      </c>
      <c r="AV280" s="12" t="s">
        <v>84</v>
      </c>
      <c r="AW280" s="12" t="s">
        <v>37</v>
      </c>
      <c r="AX280" s="12" t="s">
        <v>82</v>
      </c>
      <c r="AY280" s="224" t="s">
        <v>143</v>
      </c>
    </row>
    <row r="281" spans="2:65" s="1" customFormat="1" ht="25.5" customHeight="1">
      <c r="B281" s="40"/>
      <c r="C281" s="191" t="s">
        <v>514</v>
      </c>
      <c r="D281" s="191" t="s">
        <v>147</v>
      </c>
      <c r="E281" s="192" t="s">
        <v>515</v>
      </c>
      <c r="F281" s="193" t="s">
        <v>516</v>
      </c>
      <c r="G281" s="194" t="s">
        <v>271</v>
      </c>
      <c r="H281" s="195">
        <v>13.5</v>
      </c>
      <c r="I281" s="196"/>
      <c r="J281" s="197">
        <f>ROUND(I281*H281,2)</f>
        <v>0</v>
      </c>
      <c r="K281" s="193" t="s">
        <v>151</v>
      </c>
      <c r="L281" s="60"/>
      <c r="M281" s="198" t="s">
        <v>21</v>
      </c>
      <c r="N281" s="199" t="s">
        <v>45</v>
      </c>
      <c r="O281" s="41"/>
      <c r="P281" s="200">
        <f>O281*H281</f>
        <v>0</v>
      </c>
      <c r="Q281" s="200">
        <v>3.8000000000000002E-4</v>
      </c>
      <c r="R281" s="200">
        <f>Q281*H281</f>
        <v>5.13E-3</v>
      </c>
      <c r="S281" s="200">
        <v>0</v>
      </c>
      <c r="T281" s="201">
        <f>S281*H281</f>
        <v>0</v>
      </c>
      <c r="AR281" s="23" t="s">
        <v>152</v>
      </c>
      <c r="AT281" s="23" t="s">
        <v>147</v>
      </c>
      <c r="AU281" s="23" t="s">
        <v>153</v>
      </c>
      <c r="AY281" s="23" t="s">
        <v>143</v>
      </c>
      <c r="BE281" s="202">
        <f>IF(N281="základní",J281,0)</f>
        <v>0</v>
      </c>
      <c r="BF281" s="202">
        <f>IF(N281="snížená",J281,0)</f>
        <v>0</v>
      </c>
      <c r="BG281" s="202">
        <f>IF(N281="zákl. přenesená",J281,0)</f>
        <v>0</v>
      </c>
      <c r="BH281" s="202">
        <f>IF(N281="sníž. přenesená",J281,0)</f>
        <v>0</v>
      </c>
      <c r="BI281" s="202">
        <f>IF(N281="nulová",J281,0)</f>
        <v>0</v>
      </c>
      <c r="BJ281" s="23" t="s">
        <v>82</v>
      </c>
      <c r="BK281" s="202">
        <f>ROUND(I281*H281,2)</f>
        <v>0</v>
      </c>
      <c r="BL281" s="23" t="s">
        <v>152</v>
      </c>
      <c r="BM281" s="23" t="s">
        <v>517</v>
      </c>
    </row>
    <row r="282" spans="2:65" s="11" customFormat="1">
      <c r="B282" s="203"/>
      <c r="C282" s="204"/>
      <c r="D282" s="205" t="s">
        <v>155</v>
      </c>
      <c r="E282" s="206" t="s">
        <v>21</v>
      </c>
      <c r="F282" s="207" t="s">
        <v>518</v>
      </c>
      <c r="G282" s="204"/>
      <c r="H282" s="206" t="s">
        <v>21</v>
      </c>
      <c r="I282" s="208"/>
      <c r="J282" s="204"/>
      <c r="K282" s="204"/>
      <c r="L282" s="209"/>
      <c r="M282" s="210"/>
      <c r="N282" s="211"/>
      <c r="O282" s="211"/>
      <c r="P282" s="211"/>
      <c r="Q282" s="211"/>
      <c r="R282" s="211"/>
      <c r="S282" s="211"/>
      <c r="T282" s="212"/>
      <c r="AT282" s="213" t="s">
        <v>155</v>
      </c>
      <c r="AU282" s="213" t="s">
        <v>153</v>
      </c>
      <c r="AV282" s="11" t="s">
        <v>82</v>
      </c>
      <c r="AW282" s="11" t="s">
        <v>37</v>
      </c>
      <c r="AX282" s="11" t="s">
        <v>74</v>
      </c>
      <c r="AY282" s="213" t="s">
        <v>143</v>
      </c>
    </row>
    <row r="283" spans="2:65" s="12" customFormat="1">
      <c r="B283" s="214"/>
      <c r="C283" s="215"/>
      <c r="D283" s="205" t="s">
        <v>155</v>
      </c>
      <c r="E283" s="216" t="s">
        <v>21</v>
      </c>
      <c r="F283" s="217" t="s">
        <v>513</v>
      </c>
      <c r="G283" s="215"/>
      <c r="H283" s="218">
        <v>13.5</v>
      </c>
      <c r="I283" s="219"/>
      <c r="J283" s="215"/>
      <c r="K283" s="215"/>
      <c r="L283" s="220"/>
      <c r="M283" s="221"/>
      <c r="N283" s="222"/>
      <c r="O283" s="222"/>
      <c r="P283" s="222"/>
      <c r="Q283" s="222"/>
      <c r="R283" s="222"/>
      <c r="S283" s="222"/>
      <c r="T283" s="223"/>
      <c r="AT283" s="224" t="s">
        <v>155</v>
      </c>
      <c r="AU283" s="224" t="s">
        <v>153</v>
      </c>
      <c r="AV283" s="12" t="s">
        <v>84</v>
      </c>
      <c r="AW283" s="12" t="s">
        <v>37</v>
      </c>
      <c r="AX283" s="12" t="s">
        <v>82</v>
      </c>
      <c r="AY283" s="224" t="s">
        <v>143</v>
      </c>
    </row>
    <row r="284" spans="2:65" s="1" customFormat="1" ht="16.5" customHeight="1">
      <c r="B284" s="40"/>
      <c r="C284" s="191" t="s">
        <v>519</v>
      </c>
      <c r="D284" s="191" t="s">
        <v>147</v>
      </c>
      <c r="E284" s="192" t="s">
        <v>520</v>
      </c>
      <c r="F284" s="193" t="s">
        <v>521</v>
      </c>
      <c r="G284" s="194" t="s">
        <v>173</v>
      </c>
      <c r="H284" s="195">
        <v>5.5</v>
      </c>
      <c r="I284" s="196"/>
      <c r="J284" s="197">
        <f>ROUND(I284*H284,2)</f>
        <v>0</v>
      </c>
      <c r="K284" s="193" t="s">
        <v>151</v>
      </c>
      <c r="L284" s="60"/>
      <c r="M284" s="198" t="s">
        <v>21</v>
      </c>
      <c r="N284" s="199" t="s">
        <v>45</v>
      </c>
      <c r="O284" s="41"/>
      <c r="P284" s="200">
        <f>O284*H284</f>
        <v>0</v>
      </c>
      <c r="Q284" s="200">
        <v>1.0000000000000001E-5</v>
      </c>
      <c r="R284" s="200">
        <f>Q284*H284</f>
        <v>5.5000000000000002E-5</v>
      </c>
      <c r="S284" s="200">
        <v>0</v>
      </c>
      <c r="T284" s="201">
        <f>S284*H284</f>
        <v>0</v>
      </c>
      <c r="AR284" s="23" t="s">
        <v>152</v>
      </c>
      <c r="AT284" s="23" t="s">
        <v>147</v>
      </c>
      <c r="AU284" s="23" t="s">
        <v>153</v>
      </c>
      <c r="AY284" s="23" t="s">
        <v>143</v>
      </c>
      <c r="BE284" s="202">
        <f>IF(N284="základní",J284,0)</f>
        <v>0</v>
      </c>
      <c r="BF284" s="202">
        <f>IF(N284="snížená",J284,0)</f>
        <v>0</v>
      </c>
      <c r="BG284" s="202">
        <f>IF(N284="zákl. přenesená",J284,0)</f>
        <v>0</v>
      </c>
      <c r="BH284" s="202">
        <f>IF(N284="sníž. přenesená",J284,0)</f>
        <v>0</v>
      </c>
      <c r="BI284" s="202">
        <f>IF(N284="nulová",J284,0)</f>
        <v>0</v>
      </c>
      <c r="BJ284" s="23" t="s">
        <v>82</v>
      </c>
      <c r="BK284" s="202">
        <f>ROUND(I284*H284,2)</f>
        <v>0</v>
      </c>
      <c r="BL284" s="23" t="s">
        <v>152</v>
      </c>
      <c r="BM284" s="23" t="s">
        <v>522</v>
      </c>
    </row>
    <row r="285" spans="2:65" s="12" customFormat="1">
      <c r="B285" s="214"/>
      <c r="C285" s="215"/>
      <c r="D285" s="205" t="s">
        <v>155</v>
      </c>
      <c r="E285" s="216" t="s">
        <v>21</v>
      </c>
      <c r="F285" s="217" t="s">
        <v>523</v>
      </c>
      <c r="G285" s="215"/>
      <c r="H285" s="218">
        <v>5.5</v>
      </c>
      <c r="I285" s="219"/>
      <c r="J285" s="215"/>
      <c r="K285" s="215"/>
      <c r="L285" s="220"/>
      <c r="M285" s="221"/>
      <c r="N285" s="222"/>
      <c r="O285" s="222"/>
      <c r="P285" s="222"/>
      <c r="Q285" s="222"/>
      <c r="R285" s="222"/>
      <c r="S285" s="222"/>
      <c r="T285" s="223"/>
      <c r="AT285" s="224" t="s">
        <v>155</v>
      </c>
      <c r="AU285" s="224" t="s">
        <v>153</v>
      </c>
      <c r="AV285" s="12" t="s">
        <v>84</v>
      </c>
      <c r="AW285" s="12" t="s">
        <v>37</v>
      </c>
      <c r="AX285" s="12" t="s">
        <v>82</v>
      </c>
      <c r="AY285" s="224" t="s">
        <v>143</v>
      </c>
    </row>
    <row r="286" spans="2:65" s="1" customFormat="1" ht="25.5" customHeight="1">
      <c r="B286" s="40"/>
      <c r="C286" s="191" t="s">
        <v>524</v>
      </c>
      <c r="D286" s="191" t="s">
        <v>147</v>
      </c>
      <c r="E286" s="192" t="s">
        <v>525</v>
      </c>
      <c r="F286" s="193" t="s">
        <v>526</v>
      </c>
      <c r="G286" s="194" t="s">
        <v>173</v>
      </c>
      <c r="H286" s="195">
        <v>5.5</v>
      </c>
      <c r="I286" s="196"/>
      <c r="J286" s="197">
        <f>ROUND(I286*H286,2)</f>
        <v>0</v>
      </c>
      <c r="K286" s="193" t="s">
        <v>151</v>
      </c>
      <c r="L286" s="60"/>
      <c r="M286" s="198" t="s">
        <v>21</v>
      </c>
      <c r="N286" s="199" t="s">
        <v>45</v>
      </c>
      <c r="O286" s="41"/>
      <c r="P286" s="200">
        <f>O286*H286</f>
        <v>0</v>
      </c>
      <c r="Q286" s="200">
        <v>1.1999999999999999E-3</v>
      </c>
      <c r="R286" s="200">
        <f>Q286*H286</f>
        <v>6.5999999999999991E-3</v>
      </c>
      <c r="S286" s="200">
        <v>0</v>
      </c>
      <c r="T286" s="201">
        <f>S286*H286</f>
        <v>0</v>
      </c>
      <c r="AR286" s="23" t="s">
        <v>152</v>
      </c>
      <c r="AT286" s="23" t="s">
        <v>147</v>
      </c>
      <c r="AU286" s="23" t="s">
        <v>153</v>
      </c>
      <c r="AY286" s="23" t="s">
        <v>143</v>
      </c>
      <c r="BE286" s="202">
        <f>IF(N286="základní",J286,0)</f>
        <v>0</v>
      </c>
      <c r="BF286" s="202">
        <f>IF(N286="snížená",J286,0)</f>
        <v>0</v>
      </c>
      <c r="BG286" s="202">
        <f>IF(N286="zákl. přenesená",J286,0)</f>
        <v>0</v>
      </c>
      <c r="BH286" s="202">
        <f>IF(N286="sníž. přenesená",J286,0)</f>
        <v>0</v>
      </c>
      <c r="BI286" s="202">
        <f>IF(N286="nulová",J286,0)</f>
        <v>0</v>
      </c>
      <c r="BJ286" s="23" t="s">
        <v>82</v>
      </c>
      <c r="BK286" s="202">
        <f>ROUND(I286*H286,2)</f>
        <v>0</v>
      </c>
      <c r="BL286" s="23" t="s">
        <v>152</v>
      </c>
      <c r="BM286" s="23" t="s">
        <v>527</v>
      </c>
    </row>
    <row r="287" spans="2:65" s="12" customFormat="1">
      <c r="B287" s="214"/>
      <c r="C287" s="215"/>
      <c r="D287" s="205" t="s">
        <v>155</v>
      </c>
      <c r="E287" s="216" t="s">
        <v>21</v>
      </c>
      <c r="F287" s="217" t="s">
        <v>528</v>
      </c>
      <c r="G287" s="215"/>
      <c r="H287" s="218">
        <v>5.5</v>
      </c>
      <c r="I287" s="219"/>
      <c r="J287" s="215"/>
      <c r="K287" s="215"/>
      <c r="L287" s="220"/>
      <c r="M287" s="221"/>
      <c r="N287" s="222"/>
      <c r="O287" s="222"/>
      <c r="P287" s="222"/>
      <c r="Q287" s="222"/>
      <c r="R287" s="222"/>
      <c r="S287" s="222"/>
      <c r="T287" s="223"/>
      <c r="AT287" s="224" t="s">
        <v>155</v>
      </c>
      <c r="AU287" s="224" t="s">
        <v>153</v>
      </c>
      <c r="AV287" s="12" t="s">
        <v>84</v>
      </c>
      <c r="AW287" s="12" t="s">
        <v>37</v>
      </c>
      <c r="AX287" s="12" t="s">
        <v>82</v>
      </c>
      <c r="AY287" s="224" t="s">
        <v>143</v>
      </c>
    </row>
    <row r="288" spans="2:65" s="1" customFormat="1" ht="16.5" customHeight="1">
      <c r="B288" s="40"/>
      <c r="C288" s="191" t="s">
        <v>529</v>
      </c>
      <c r="D288" s="191" t="s">
        <v>147</v>
      </c>
      <c r="E288" s="192" t="s">
        <v>530</v>
      </c>
      <c r="F288" s="193" t="s">
        <v>531</v>
      </c>
      <c r="G288" s="194" t="s">
        <v>173</v>
      </c>
      <c r="H288" s="195">
        <v>5.5</v>
      </c>
      <c r="I288" s="196"/>
      <c r="J288" s="197">
        <f>ROUND(I288*H288,2)</f>
        <v>0</v>
      </c>
      <c r="K288" s="193" t="s">
        <v>151</v>
      </c>
      <c r="L288" s="60"/>
      <c r="M288" s="198" t="s">
        <v>21</v>
      </c>
      <c r="N288" s="199" t="s">
        <v>45</v>
      </c>
      <c r="O288" s="41"/>
      <c r="P288" s="200">
        <f>O288*H288</f>
        <v>0</v>
      </c>
      <c r="Q288" s="200">
        <v>1.6000000000000001E-3</v>
      </c>
      <c r="R288" s="200">
        <f>Q288*H288</f>
        <v>8.8000000000000005E-3</v>
      </c>
      <c r="S288" s="200">
        <v>0</v>
      </c>
      <c r="T288" s="201">
        <f>S288*H288</f>
        <v>0</v>
      </c>
      <c r="AR288" s="23" t="s">
        <v>152</v>
      </c>
      <c r="AT288" s="23" t="s">
        <v>147</v>
      </c>
      <c r="AU288" s="23" t="s">
        <v>153</v>
      </c>
      <c r="AY288" s="23" t="s">
        <v>143</v>
      </c>
      <c r="BE288" s="202">
        <f>IF(N288="základní",J288,0)</f>
        <v>0</v>
      </c>
      <c r="BF288" s="202">
        <f>IF(N288="snížená",J288,0)</f>
        <v>0</v>
      </c>
      <c r="BG288" s="202">
        <f>IF(N288="zákl. přenesená",J288,0)</f>
        <v>0</v>
      </c>
      <c r="BH288" s="202">
        <f>IF(N288="sníž. přenesená",J288,0)</f>
        <v>0</v>
      </c>
      <c r="BI288" s="202">
        <f>IF(N288="nulová",J288,0)</f>
        <v>0</v>
      </c>
      <c r="BJ288" s="23" t="s">
        <v>82</v>
      </c>
      <c r="BK288" s="202">
        <f>ROUND(I288*H288,2)</f>
        <v>0</v>
      </c>
      <c r="BL288" s="23" t="s">
        <v>152</v>
      </c>
      <c r="BM288" s="23" t="s">
        <v>532</v>
      </c>
    </row>
    <row r="289" spans="2:65" s="11" customFormat="1">
      <c r="B289" s="203"/>
      <c r="C289" s="204"/>
      <c r="D289" s="205" t="s">
        <v>155</v>
      </c>
      <c r="E289" s="206" t="s">
        <v>21</v>
      </c>
      <c r="F289" s="207" t="s">
        <v>518</v>
      </c>
      <c r="G289" s="204"/>
      <c r="H289" s="206" t="s">
        <v>21</v>
      </c>
      <c r="I289" s="208"/>
      <c r="J289" s="204"/>
      <c r="K289" s="204"/>
      <c r="L289" s="209"/>
      <c r="M289" s="210"/>
      <c r="N289" s="211"/>
      <c r="O289" s="211"/>
      <c r="P289" s="211"/>
      <c r="Q289" s="211"/>
      <c r="R289" s="211"/>
      <c r="S289" s="211"/>
      <c r="T289" s="212"/>
      <c r="AT289" s="213" t="s">
        <v>155</v>
      </c>
      <c r="AU289" s="213" t="s">
        <v>153</v>
      </c>
      <c r="AV289" s="11" t="s">
        <v>82</v>
      </c>
      <c r="AW289" s="11" t="s">
        <v>37</v>
      </c>
      <c r="AX289" s="11" t="s">
        <v>74</v>
      </c>
      <c r="AY289" s="213" t="s">
        <v>143</v>
      </c>
    </row>
    <row r="290" spans="2:65" s="12" customFormat="1">
      <c r="B290" s="214"/>
      <c r="C290" s="215"/>
      <c r="D290" s="205" t="s">
        <v>155</v>
      </c>
      <c r="E290" s="216" t="s">
        <v>21</v>
      </c>
      <c r="F290" s="217" t="s">
        <v>528</v>
      </c>
      <c r="G290" s="215"/>
      <c r="H290" s="218">
        <v>5.5</v>
      </c>
      <c r="I290" s="219"/>
      <c r="J290" s="215"/>
      <c r="K290" s="215"/>
      <c r="L290" s="220"/>
      <c r="M290" s="221"/>
      <c r="N290" s="222"/>
      <c r="O290" s="222"/>
      <c r="P290" s="222"/>
      <c r="Q290" s="222"/>
      <c r="R290" s="222"/>
      <c r="S290" s="222"/>
      <c r="T290" s="223"/>
      <c r="AT290" s="224" t="s">
        <v>155</v>
      </c>
      <c r="AU290" s="224" t="s">
        <v>153</v>
      </c>
      <c r="AV290" s="12" t="s">
        <v>84</v>
      </c>
      <c r="AW290" s="12" t="s">
        <v>37</v>
      </c>
      <c r="AX290" s="12" t="s">
        <v>82</v>
      </c>
      <c r="AY290" s="224" t="s">
        <v>143</v>
      </c>
    </row>
    <row r="291" spans="2:65" s="10" customFormat="1" ht="22.35" customHeight="1">
      <c r="B291" s="175"/>
      <c r="C291" s="176"/>
      <c r="D291" s="177" t="s">
        <v>73</v>
      </c>
      <c r="E291" s="189" t="s">
        <v>533</v>
      </c>
      <c r="F291" s="189" t="s">
        <v>534</v>
      </c>
      <c r="G291" s="176"/>
      <c r="H291" s="176"/>
      <c r="I291" s="179"/>
      <c r="J291" s="190">
        <f>BK291</f>
        <v>0</v>
      </c>
      <c r="K291" s="176"/>
      <c r="L291" s="181"/>
      <c r="M291" s="182"/>
      <c r="N291" s="183"/>
      <c r="O291" s="183"/>
      <c r="P291" s="184">
        <f>SUM(P292:P297)</f>
        <v>0</v>
      </c>
      <c r="Q291" s="183"/>
      <c r="R291" s="184">
        <f>SUM(R292:R297)</f>
        <v>0.12450499999999999</v>
      </c>
      <c r="S291" s="183"/>
      <c r="T291" s="185">
        <f>SUM(T292:T297)</f>
        <v>0</v>
      </c>
      <c r="AR291" s="186" t="s">
        <v>82</v>
      </c>
      <c r="AT291" s="187" t="s">
        <v>73</v>
      </c>
      <c r="AU291" s="187" t="s">
        <v>84</v>
      </c>
      <c r="AY291" s="186" t="s">
        <v>143</v>
      </c>
      <c r="BK291" s="188">
        <f>SUM(BK292:BK297)</f>
        <v>0</v>
      </c>
    </row>
    <row r="292" spans="2:65" s="1" customFormat="1" ht="16.5" customHeight="1">
      <c r="B292" s="40"/>
      <c r="C292" s="191" t="s">
        <v>535</v>
      </c>
      <c r="D292" s="191" t="s">
        <v>147</v>
      </c>
      <c r="E292" s="192" t="s">
        <v>536</v>
      </c>
      <c r="F292" s="193" t="s">
        <v>537</v>
      </c>
      <c r="G292" s="194" t="s">
        <v>281</v>
      </c>
      <c r="H292" s="195">
        <v>1</v>
      </c>
      <c r="I292" s="196"/>
      <c r="J292" s="197">
        <f>ROUND(I292*H292,2)</f>
        <v>0</v>
      </c>
      <c r="K292" s="193" t="s">
        <v>151</v>
      </c>
      <c r="L292" s="60"/>
      <c r="M292" s="198" t="s">
        <v>21</v>
      </c>
      <c r="N292" s="199" t="s">
        <v>45</v>
      </c>
      <c r="O292" s="41"/>
      <c r="P292" s="200">
        <f>O292*H292</f>
        <v>0</v>
      </c>
      <c r="Q292" s="200">
        <v>0.109405</v>
      </c>
      <c r="R292" s="200">
        <f>Q292*H292</f>
        <v>0.109405</v>
      </c>
      <c r="S292" s="200">
        <v>0</v>
      </c>
      <c r="T292" s="201">
        <f>S292*H292</f>
        <v>0</v>
      </c>
      <c r="AR292" s="23" t="s">
        <v>152</v>
      </c>
      <c r="AT292" s="23" t="s">
        <v>147</v>
      </c>
      <c r="AU292" s="23" t="s">
        <v>153</v>
      </c>
      <c r="AY292" s="23" t="s">
        <v>143</v>
      </c>
      <c r="BE292" s="202">
        <f>IF(N292="základní",J292,0)</f>
        <v>0</v>
      </c>
      <c r="BF292" s="202">
        <f>IF(N292="snížená",J292,0)</f>
        <v>0</v>
      </c>
      <c r="BG292" s="202">
        <f>IF(N292="zákl. přenesená",J292,0)</f>
        <v>0</v>
      </c>
      <c r="BH292" s="202">
        <f>IF(N292="sníž. přenesená",J292,0)</f>
        <v>0</v>
      </c>
      <c r="BI292" s="202">
        <f>IF(N292="nulová",J292,0)</f>
        <v>0</v>
      </c>
      <c r="BJ292" s="23" t="s">
        <v>82</v>
      </c>
      <c r="BK292" s="202">
        <f>ROUND(I292*H292,2)</f>
        <v>0</v>
      </c>
      <c r="BL292" s="23" t="s">
        <v>152</v>
      </c>
      <c r="BM292" s="23" t="s">
        <v>538</v>
      </c>
    </row>
    <row r="293" spans="2:65" s="12" customFormat="1">
      <c r="B293" s="214"/>
      <c r="C293" s="215"/>
      <c r="D293" s="205" t="s">
        <v>155</v>
      </c>
      <c r="E293" s="216" t="s">
        <v>21</v>
      </c>
      <c r="F293" s="217" t="s">
        <v>539</v>
      </c>
      <c r="G293" s="215"/>
      <c r="H293" s="218">
        <v>1</v>
      </c>
      <c r="I293" s="219"/>
      <c r="J293" s="215"/>
      <c r="K293" s="215"/>
      <c r="L293" s="220"/>
      <c r="M293" s="221"/>
      <c r="N293" s="222"/>
      <c r="O293" s="222"/>
      <c r="P293" s="222"/>
      <c r="Q293" s="222"/>
      <c r="R293" s="222"/>
      <c r="S293" s="222"/>
      <c r="T293" s="223"/>
      <c r="AT293" s="224" t="s">
        <v>155</v>
      </c>
      <c r="AU293" s="224" t="s">
        <v>153</v>
      </c>
      <c r="AV293" s="12" t="s">
        <v>84</v>
      </c>
      <c r="AW293" s="12" t="s">
        <v>37</v>
      </c>
      <c r="AX293" s="12" t="s">
        <v>82</v>
      </c>
      <c r="AY293" s="224" t="s">
        <v>143</v>
      </c>
    </row>
    <row r="294" spans="2:65" s="1" customFormat="1" ht="16.5" customHeight="1">
      <c r="B294" s="40"/>
      <c r="C294" s="236" t="s">
        <v>540</v>
      </c>
      <c r="D294" s="236" t="s">
        <v>244</v>
      </c>
      <c r="E294" s="237" t="s">
        <v>541</v>
      </c>
      <c r="F294" s="238" t="s">
        <v>542</v>
      </c>
      <c r="G294" s="239" t="s">
        <v>281</v>
      </c>
      <c r="H294" s="240">
        <v>1</v>
      </c>
      <c r="I294" s="241"/>
      <c r="J294" s="242">
        <f>ROUND(I294*H294,2)</f>
        <v>0</v>
      </c>
      <c r="K294" s="238" t="s">
        <v>151</v>
      </c>
      <c r="L294" s="243"/>
      <c r="M294" s="244" t="s">
        <v>21</v>
      </c>
      <c r="N294" s="245" t="s">
        <v>45</v>
      </c>
      <c r="O294" s="41"/>
      <c r="P294" s="200">
        <f>O294*H294</f>
        <v>0</v>
      </c>
      <c r="Q294" s="200">
        <v>6.1000000000000004E-3</v>
      </c>
      <c r="R294" s="200">
        <f>Q294*H294</f>
        <v>6.1000000000000004E-3</v>
      </c>
      <c r="S294" s="200">
        <v>0</v>
      </c>
      <c r="T294" s="201">
        <f>S294*H294</f>
        <v>0</v>
      </c>
      <c r="AR294" s="23" t="s">
        <v>202</v>
      </c>
      <c r="AT294" s="23" t="s">
        <v>244</v>
      </c>
      <c r="AU294" s="23" t="s">
        <v>153</v>
      </c>
      <c r="AY294" s="23" t="s">
        <v>143</v>
      </c>
      <c r="BE294" s="202">
        <f>IF(N294="základní",J294,0)</f>
        <v>0</v>
      </c>
      <c r="BF294" s="202">
        <f>IF(N294="snížená",J294,0)</f>
        <v>0</v>
      </c>
      <c r="BG294" s="202">
        <f>IF(N294="zákl. přenesená",J294,0)</f>
        <v>0</v>
      </c>
      <c r="BH294" s="202">
        <f>IF(N294="sníž. přenesená",J294,0)</f>
        <v>0</v>
      </c>
      <c r="BI294" s="202">
        <f>IF(N294="nulová",J294,0)</f>
        <v>0</v>
      </c>
      <c r="BJ294" s="23" t="s">
        <v>82</v>
      </c>
      <c r="BK294" s="202">
        <f>ROUND(I294*H294,2)</f>
        <v>0</v>
      </c>
      <c r="BL294" s="23" t="s">
        <v>152</v>
      </c>
      <c r="BM294" s="23" t="s">
        <v>543</v>
      </c>
    </row>
    <row r="295" spans="2:65" s="12" customFormat="1">
      <c r="B295" s="214"/>
      <c r="C295" s="215"/>
      <c r="D295" s="205" t="s">
        <v>155</v>
      </c>
      <c r="E295" s="216" t="s">
        <v>21</v>
      </c>
      <c r="F295" s="217" t="s">
        <v>539</v>
      </c>
      <c r="G295" s="215"/>
      <c r="H295" s="218">
        <v>1</v>
      </c>
      <c r="I295" s="219"/>
      <c r="J295" s="215"/>
      <c r="K295" s="215"/>
      <c r="L295" s="220"/>
      <c r="M295" s="221"/>
      <c r="N295" s="222"/>
      <c r="O295" s="222"/>
      <c r="P295" s="222"/>
      <c r="Q295" s="222"/>
      <c r="R295" s="222"/>
      <c r="S295" s="222"/>
      <c r="T295" s="223"/>
      <c r="AT295" s="224" t="s">
        <v>155</v>
      </c>
      <c r="AU295" s="224" t="s">
        <v>153</v>
      </c>
      <c r="AV295" s="12" t="s">
        <v>84</v>
      </c>
      <c r="AW295" s="12" t="s">
        <v>37</v>
      </c>
      <c r="AX295" s="12" t="s">
        <v>82</v>
      </c>
      <c r="AY295" s="224" t="s">
        <v>143</v>
      </c>
    </row>
    <row r="296" spans="2:65" s="1" customFormat="1" ht="16.5" customHeight="1">
      <c r="B296" s="40"/>
      <c r="C296" s="191" t="s">
        <v>544</v>
      </c>
      <c r="D296" s="191" t="s">
        <v>147</v>
      </c>
      <c r="E296" s="192" t="s">
        <v>545</v>
      </c>
      <c r="F296" s="193" t="s">
        <v>546</v>
      </c>
      <c r="G296" s="194" t="s">
        <v>281</v>
      </c>
      <c r="H296" s="195">
        <v>1</v>
      </c>
      <c r="I296" s="196"/>
      <c r="J296" s="197">
        <f>ROUND(I296*H296,2)</f>
        <v>0</v>
      </c>
      <c r="K296" s="193" t="s">
        <v>151</v>
      </c>
      <c r="L296" s="60"/>
      <c r="M296" s="198" t="s">
        <v>21</v>
      </c>
      <c r="N296" s="199" t="s">
        <v>45</v>
      </c>
      <c r="O296" s="41"/>
      <c r="P296" s="200">
        <f>O296*H296</f>
        <v>0</v>
      </c>
      <c r="Q296" s="200">
        <v>0</v>
      </c>
      <c r="R296" s="200">
        <f>Q296*H296</f>
        <v>0</v>
      </c>
      <c r="S296" s="200">
        <v>0</v>
      </c>
      <c r="T296" s="201">
        <f>S296*H296</f>
        <v>0</v>
      </c>
      <c r="AR296" s="23" t="s">
        <v>152</v>
      </c>
      <c r="AT296" s="23" t="s">
        <v>147</v>
      </c>
      <c r="AU296" s="23" t="s">
        <v>153</v>
      </c>
      <c r="AY296" s="23" t="s">
        <v>143</v>
      </c>
      <c r="BE296" s="202">
        <f>IF(N296="základní",J296,0)</f>
        <v>0</v>
      </c>
      <c r="BF296" s="202">
        <f>IF(N296="snížená",J296,0)</f>
        <v>0</v>
      </c>
      <c r="BG296" s="202">
        <f>IF(N296="zákl. přenesená",J296,0)</f>
        <v>0</v>
      </c>
      <c r="BH296" s="202">
        <f>IF(N296="sníž. přenesená",J296,0)</f>
        <v>0</v>
      </c>
      <c r="BI296" s="202">
        <f>IF(N296="nulová",J296,0)</f>
        <v>0</v>
      </c>
      <c r="BJ296" s="23" t="s">
        <v>82</v>
      </c>
      <c r="BK296" s="202">
        <f>ROUND(I296*H296,2)</f>
        <v>0</v>
      </c>
      <c r="BL296" s="23" t="s">
        <v>152</v>
      </c>
      <c r="BM296" s="23" t="s">
        <v>547</v>
      </c>
    </row>
    <row r="297" spans="2:65" s="1" customFormat="1" ht="16.5" customHeight="1">
      <c r="B297" s="40"/>
      <c r="C297" s="236" t="s">
        <v>548</v>
      </c>
      <c r="D297" s="236" t="s">
        <v>244</v>
      </c>
      <c r="E297" s="237" t="s">
        <v>549</v>
      </c>
      <c r="F297" s="238" t="s">
        <v>550</v>
      </c>
      <c r="G297" s="239" t="s">
        <v>281</v>
      </c>
      <c r="H297" s="240">
        <v>1</v>
      </c>
      <c r="I297" s="241"/>
      <c r="J297" s="242">
        <f>ROUND(I297*H297,2)</f>
        <v>0</v>
      </c>
      <c r="K297" s="238" t="s">
        <v>151</v>
      </c>
      <c r="L297" s="243"/>
      <c r="M297" s="244" t="s">
        <v>21</v>
      </c>
      <c r="N297" s="245" t="s">
        <v>45</v>
      </c>
      <c r="O297" s="41"/>
      <c r="P297" s="200">
        <f>O297*H297</f>
        <v>0</v>
      </c>
      <c r="Q297" s="200">
        <v>8.9999999999999993E-3</v>
      </c>
      <c r="R297" s="200">
        <f>Q297*H297</f>
        <v>8.9999999999999993E-3</v>
      </c>
      <c r="S297" s="200">
        <v>0</v>
      </c>
      <c r="T297" s="201">
        <f>S297*H297</f>
        <v>0</v>
      </c>
      <c r="AR297" s="23" t="s">
        <v>202</v>
      </c>
      <c r="AT297" s="23" t="s">
        <v>244</v>
      </c>
      <c r="AU297" s="23" t="s">
        <v>153</v>
      </c>
      <c r="AY297" s="23" t="s">
        <v>143</v>
      </c>
      <c r="BE297" s="202">
        <f>IF(N297="základní",J297,0)</f>
        <v>0</v>
      </c>
      <c r="BF297" s="202">
        <f>IF(N297="snížená",J297,0)</f>
        <v>0</v>
      </c>
      <c r="BG297" s="202">
        <f>IF(N297="zákl. přenesená",J297,0)</f>
        <v>0</v>
      </c>
      <c r="BH297" s="202">
        <f>IF(N297="sníž. přenesená",J297,0)</f>
        <v>0</v>
      </c>
      <c r="BI297" s="202">
        <f>IF(N297="nulová",J297,0)</f>
        <v>0</v>
      </c>
      <c r="BJ297" s="23" t="s">
        <v>82</v>
      </c>
      <c r="BK297" s="202">
        <f>ROUND(I297*H297,2)</f>
        <v>0</v>
      </c>
      <c r="BL297" s="23" t="s">
        <v>152</v>
      </c>
      <c r="BM297" s="23" t="s">
        <v>551</v>
      </c>
    </row>
    <row r="298" spans="2:65" s="10" customFormat="1" ht="22.35" customHeight="1">
      <c r="B298" s="175"/>
      <c r="C298" s="176"/>
      <c r="D298" s="177" t="s">
        <v>73</v>
      </c>
      <c r="E298" s="189" t="s">
        <v>552</v>
      </c>
      <c r="F298" s="189" t="s">
        <v>553</v>
      </c>
      <c r="G298" s="176"/>
      <c r="H298" s="176"/>
      <c r="I298" s="179"/>
      <c r="J298" s="190">
        <f>BK298</f>
        <v>0</v>
      </c>
      <c r="K298" s="176"/>
      <c r="L298" s="181"/>
      <c r="M298" s="182"/>
      <c r="N298" s="183"/>
      <c r="O298" s="183"/>
      <c r="P298" s="184">
        <f>SUM(P299:P301)</f>
        <v>0</v>
      </c>
      <c r="Q298" s="183"/>
      <c r="R298" s="184">
        <f>SUM(R299:R301)</f>
        <v>0</v>
      </c>
      <c r="S298" s="183"/>
      <c r="T298" s="185">
        <f>SUM(T299:T301)</f>
        <v>0</v>
      </c>
      <c r="AR298" s="186" t="s">
        <v>82</v>
      </c>
      <c r="AT298" s="187" t="s">
        <v>73</v>
      </c>
      <c r="AU298" s="187" t="s">
        <v>84</v>
      </c>
      <c r="AY298" s="186" t="s">
        <v>143</v>
      </c>
      <c r="BK298" s="188">
        <f>SUM(BK299:BK301)</f>
        <v>0</v>
      </c>
    </row>
    <row r="299" spans="2:65" s="1" customFormat="1" ht="16.5" customHeight="1">
      <c r="B299" s="40"/>
      <c r="C299" s="191" t="s">
        <v>554</v>
      </c>
      <c r="D299" s="191" t="s">
        <v>147</v>
      </c>
      <c r="E299" s="192" t="s">
        <v>555</v>
      </c>
      <c r="F299" s="193" t="s">
        <v>556</v>
      </c>
      <c r="G299" s="194" t="s">
        <v>168</v>
      </c>
      <c r="H299" s="195">
        <v>436.67</v>
      </c>
      <c r="I299" s="196"/>
      <c r="J299" s="197">
        <f>ROUND(I299*H299,2)</f>
        <v>0</v>
      </c>
      <c r="K299" s="193" t="s">
        <v>21</v>
      </c>
      <c r="L299" s="60"/>
      <c r="M299" s="198" t="s">
        <v>21</v>
      </c>
      <c r="N299" s="199" t="s">
        <v>45</v>
      </c>
      <c r="O299" s="41"/>
      <c r="P299" s="200">
        <f>O299*H299</f>
        <v>0</v>
      </c>
      <c r="Q299" s="200">
        <v>0</v>
      </c>
      <c r="R299" s="200">
        <f>Q299*H299</f>
        <v>0</v>
      </c>
      <c r="S299" s="200">
        <v>0</v>
      </c>
      <c r="T299" s="201">
        <f>S299*H299</f>
        <v>0</v>
      </c>
      <c r="AR299" s="23" t="s">
        <v>152</v>
      </c>
      <c r="AT299" s="23" t="s">
        <v>147</v>
      </c>
      <c r="AU299" s="23" t="s">
        <v>153</v>
      </c>
      <c r="AY299" s="23" t="s">
        <v>143</v>
      </c>
      <c r="BE299" s="202">
        <f>IF(N299="základní",J299,0)</f>
        <v>0</v>
      </c>
      <c r="BF299" s="202">
        <f>IF(N299="snížená",J299,0)</f>
        <v>0</v>
      </c>
      <c r="BG299" s="202">
        <f>IF(N299="zákl. přenesená",J299,0)</f>
        <v>0</v>
      </c>
      <c r="BH299" s="202">
        <f>IF(N299="sníž. přenesená",J299,0)</f>
        <v>0</v>
      </c>
      <c r="BI299" s="202">
        <f>IF(N299="nulová",J299,0)</f>
        <v>0</v>
      </c>
      <c r="BJ299" s="23" t="s">
        <v>82</v>
      </c>
      <c r="BK299" s="202">
        <f>ROUND(I299*H299,2)</f>
        <v>0</v>
      </c>
      <c r="BL299" s="23" t="s">
        <v>152</v>
      </c>
      <c r="BM299" s="23" t="s">
        <v>557</v>
      </c>
    </row>
    <row r="300" spans="2:65" s="1" customFormat="1" ht="16.5" customHeight="1">
      <c r="B300" s="40"/>
      <c r="C300" s="191" t="s">
        <v>558</v>
      </c>
      <c r="D300" s="191" t="s">
        <v>147</v>
      </c>
      <c r="E300" s="192" t="s">
        <v>559</v>
      </c>
      <c r="F300" s="193" t="s">
        <v>560</v>
      </c>
      <c r="G300" s="194" t="s">
        <v>168</v>
      </c>
      <c r="H300" s="195">
        <v>436.67</v>
      </c>
      <c r="I300" s="196"/>
      <c r="J300" s="197">
        <f>ROUND(I300*H300,2)</f>
        <v>0</v>
      </c>
      <c r="K300" s="193" t="s">
        <v>21</v>
      </c>
      <c r="L300" s="60"/>
      <c r="M300" s="198" t="s">
        <v>21</v>
      </c>
      <c r="N300" s="199" t="s">
        <v>45</v>
      </c>
      <c r="O300" s="41"/>
      <c r="P300" s="200">
        <f>O300*H300</f>
        <v>0</v>
      </c>
      <c r="Q300" s="200">
        <v>0</v>
      </c>
      <c r="R300" s="200">
        <f>Q300*H300</f>
        <v>0</v>
      </c>
      <c r="S300" s="200">
        <v>0</v>
      </c>
      <c r="T300" s="201">
        <f>S300*H300</f>
        <v>0</v>
      </c>
      <c r="AR300" s="23" t="s">
        <v>152</v>
      </c>
      <c r="AT300" s="23" t="s">
        <v>147</v>
      </c>
      <c r="AU300" s="23" t="s">
        <v>153</v>
      </c>
      <c r="AY300" s="23" t="s">
        <v>143</v>
      </c>
      <c r="BE300" s="202">
        <f>IF(N300="základní",J300,0)</f>
        <v>0</v>
      </c>
      <c r="BF300" s="202">
        <f>IF(N300="snížená",J300,0)</f>
        <v>0</v>
      </c>
      <c r="BG300" s="202">
        <f>IF(N300="zákl. přenesená",J300,0)</f>
        <v>0</v>
      </c>
      <c r="BH300" s="202">
        <f>IF(N300="sníž. přenesená",J300,0)</f>
        <v>0</v>
      </c>
      <c r="BI300" s="202">
        <f>IF(N300="nulová",J300,0)</f>
        <v>0</v>
      </c>
      <c r="BJ300" s="23" t="s">
        <v>82</v>
      </c>
      <c r="BK300" s="202">
        <f>ROUND(I300*H300,2)</f>
        <v>0</v>
      </c>
      <c r="BL300" s="23" t="s">
        <v>152</v>
      </c>
      <c r="BM300" s="23" t="s">
        <v>561</v>
      </c>
    </row>
    <row r="301" spans="2:65" s="1" customFormat="1" ht="25.5" customHeight="1">
      <c r="B301" s="40"/>
      <c r="C301" s="191" t="s">
        <v>562</v>
      </c>
      <c r="D301" s="191" t="s">
        <v>147</v>
      </c>
      <c r="E301" s="192" t="s">
        <v>563</v>
      </c>
      <c r="F301" s="193" t="s">
        <v>564</v>
      </c>
      <c r="G301" s="194" t="s">
        <v>168</v>
      </c>
      <c r="H301" s="195">
        <v>245.595</v>
      </c>
      <c r="I301" s="196"/>
      <c r="J301" s="197">
        <f>ROUND(I301*H301,2)</f>
        <v>0</v>
      </c>
      <c r="K301" s="193" t="s">
        <v>151</v>
      </c>
      <c r="L301" s="60"/>
      <c r="M301" s="198" t="s">
        <v>21</v>
      </c>
      <c r="N301" s="246" t="s">
        <v>45</v>
      </c>
      <c r="O301" s="247"/>
      <c r="P301" s="248">
        <f>O301*H301</f>
        <v>0</v>
      </c>
      <c r="Q301" s="248">
        <v>0</v>
      </c>
      <c r="R301" s="248">
        <f>Q301*H301</f>
        <v>0</v>
      </c>
      <c r="S301" s="248">
        <v>0</v>
      </c>
      <c r="T301" s="249">
        <f>S301*H301</f>
        <v>0</v>
      </c>
      <c r="AR301" s="23" t="s">
        <v>152</v>
      </c>
      <c r="AT301" s="23" t="s">
        <v>147</v>
      </c>
      <c r="AU301" s="23" t="s">
        <v>153</v>
      </c>
      <c r="AY301" s="23" t="s">
        <v>143</v>
      </c>
      <c r="BE301" s="202">
        <f>IF(N301="základní",J301,0)</f>
        <v>0</v>
      </c>
      <c r="BF301" s="202">
        <f>IF(N301="snížená",J301,0)</f>
        <v>0</v>
      </c>
      <c r="BG301" s="202">
        <f>IF(N301="zákl. přenesená",J301,0)</f>
        <v>0</v>
      </c>
      <c r="BH301" s="202">
        <f>IF(N301="sníž. přenesená",J301,0)</f>
        <v>0</v>
      </c>
      <c r="BI301" s="202">
        <f>IF(N301="nulová",J301,0)</f>
        <v>0</v>
      </c>
      <c r="BJ301" s="23" t="s">
        <v>82</v>
      </c>
      <c r="BK301" s="202">
        <f>ROUND(I301*H301,2)</f>
        <v>0</v>
      </c>
      <c r="BL301" s="23" t="s">
        <v>152</v>
      </c>
      <c r="BM301" s="23" t="s">
        <v>565</v>
      </c>
    </row>
    <row r="302" spans="2:65" s="1" customFormat="1" ht="6.95" customHeight="1">
      <c r="B302" s="55"/>
      <c r="C302" s="56"/>
      <c r="D302" s="56"/>
      <c r="E302" s="56"/>
      <c r="F302" s="56"/>
      <c r="G302" s="56"/>
      <c r="H302" s="56"/>
      <c r="I302" s="138"/>
      <c r="J302" s="56"/>
      <c r="K302" s="56"/>
      <c r="L302" s="60"/>
    </row>
  </sheetData>
  <sheetProtection algorithmName="SHA-512" hashValue="gXskfdXnhbG29sHN2B+AulyfN2oBFT7DmsegdmWVvaxTtjS2NrncroVQZ5I2zVWTU9+kaj3WCTfHmCEMtTYmOQ==" saltValue="Bwn0os96OZX0asfn/6rY+VBg1ChBunHYaUJTQHsJ5QGSNel2eSYfSpAJcrF/9kJEl6VdNF6djpA4WB+9kI/vYA==" spinCount="100000" sheet="1" objects="1" scenarios="1" formatColumns="0" formatRows="0" autoFilter="0"/>
  <autoFilter ref="C99:K301"/>
  <mergeCells count="10">
    <mergeCell ref="J51:J52"/>
    <mergeCell ref="E90:H90"/>
    <mergeCell ref="E92:H92"/>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99" display="3) Soupis prací"/>
    <hyperlink ref="L1:V1" location="'Rekapitulace stavby'!C2" display="Rekapitulace stavby"/>
  </hyperlinks>
  <pageMargins left="0.59055118110236227" right="0.59055118110236227" top="0.59055118110236227" bottom="0.59055118110236227" header="0" footer="0"/>
  <pageSetup paperSize="9" scale="70" fitToHeight="0" orientation="portrait"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03"/>
  <sheetViews>
    <sheetView showGridLines="0" workbookViewId="0">
      <pane ySplit="1" topLeftCell="A2" activePane="bottomLeft" state="frozen"/>
      <selection pane="bottomLeft"/>
    </sheetView>
  </sheetViews>
  <sheetFormatPr defaultRowHeight="13.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10"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0"/>
      <c r="B1" s="111"/>
      <c r="C1" s="111"/>
      <c r="D1" s="112" t="s">
        <v>1</v>
      </c>
      <c r="E1" s="111"/>
      <c r="F1" s="113" t="s">
        <v>89</v>
      </c>
      <c r="G1" s="370" t="s">
        <v>90</v>
      </c>
      <c r="H1" s="370"/>
      <c r="I1" s="114"/>
      <c r="J1" s="113" t="s">
        <v>91</v>
      </c>
      <c r="K1" s="112" t="s">
        <v>92</v>
      </c>
      <c r="L1" s="113" t="s">
        <v>93</v>
      </c>
      <c r="M1" s="113"/>
      <c r="N1" s="113"/>
      <c r="O1" s="113"/>
      <c r="P1" s="113"/>
      <c r="Q1" s="113"/>
      <c r="R1" s="113"/>
      <c r="S1" s="113"/>
      <c r="T1" s="113"/>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36.950000000000003" customHeight="1">
      <c r="L2" s="358"/>
      <c r="M2" s="358"/>
      <c r="N2" s="358"/>
      <c r="O2" s="358"/>
      <c r="P2" s="358"/>
      <c r="Q2" s="358"/>
      <c r="R2" s="358"/>
      <c r="S2" s="358"/>
      <c r="T2" s="358"/>
      <c r="U2" s="358"/>
      <c r="V2" s="358"/>
      <c r="AT2" s="23" t="s">
        <v>88</v>
      </c>
    </row>
    <row r="3" spans="1:70" ht="6.95" customHeight="1">
      <c r="B3" s="24"/>
      <c r="C3" s="25"/>
      <c r="D3" s="25"/>
      <c r="E3" s="25"/>
      <c r="F3" s="25"/>
      <c r="G3" s="25"/>
      <c r="H3" s="25"/>
      <c r="I3" s="115"/>
      <c r="J3" s="25"/>
      <c r="K3" s="26"/>
      <c r="AT3" s="23" t="s">
        <v>84</v>
      </c>
    </row>
    <row r="4" spans="1:70" ht="36.950000000000003" customHeight="1">
      <c r="B4" s="27"/>
      <c r="C4" s="28"/>
      <c r="D4" s="29" t="s">
        <v>94</v>
      </c>
      <c r="E4" s="28"/>
      <c r="F4" s="28"/>
      <c r="G4" s="28"/>
      <c r="H4" s="28"/>
      <c r="I4" s="116"/>
      <c r="J4" s="28"/>
      <c r="K4" s="30"/>
      <c r="M4" s="31" t="s">
        <v>12</v>
      </c>
      <c r="AT4" s="23" t="s">
        <v>6</v>
      </c>
    </row>
    <row r="5" spans="1:70" ht="6.95" customHeight="1">
      <c r="B5" s="27"/>
      <c r="C5" s="28"/>
      <c r="D5" s="28"/>
      <c r="E5" s="28"/>
      <c r="F5" s="28"/>
      <c r="G5" s="28"/>
      <c r="H5" s="28"/>
      <c r="I5" s="116"/>
      <c r="J5" s="28"/>
      <c r="K5" s="30"/>
    </row>
    <row r="6" spans="1:70" ht="15">
      <c r="B6" s="27"/>
      <c r="C6" s="28"/>
      <c r="D6" s="36" t="s">
        <v>18</v>
      </c>
      <c r="E6" s="28"/>
      <c r="F6" s="28"/>
      <c r="G6" s="28"/>
      <c r="H6" s="28"/>
      <c r="I6" s="116"/>
      <c r="J6" s="28"/>
      <c r="K6" s="30"/>
    </row>
    <row r="7" spans="1:70" ht="16.5" customHeight="1">
      <c r="B7" s="27"/>
      <c r="C7" s="28"/>
      <c r="D7" s="28"/>
      <c r="E7" s="371" t="str">
        <f>'Rekapitulace stavby'!K6</f>
        <v>Místní komunikace na p.č. 46/30, 13, 12, 9, Nová Telib</v>
      </c>
      <c r="F7" s="372"/>
      <c r="G7" s="372"/>
      <c r="H7" s="372"/>
      <c r="I7" s="116"/>
      <c r="J7" s="28"/>
      <c r="K7" s="30"/>
    </row>
    <row r="8" spans="1:70" s="1" customFormat="1" ht="15">
      <c r="B8" s="40"/>
      <c r="C8" s="41"/>
      <c r="D8" s="36" t="s">
        <v>95</v>
      </c>
      <c r="E8" s="41"/>
      <c r="F8" s="41"/>
      <c r="G8" s="41"/>
      <c r="H8" s="41"/>
      <c r="I8" s="117"/>
      <c r="J8" s="41"/>
      <c r="K8" s="44"/>
    </row>
    <row r="9" spans="1:70" s="1" customFormat="1" ht="36.950000000000003" customHeight="1">
      <c r="B9" s="40"/>
      <c r="C9" s="41"/>
      <c r="D9" s="41"/>
      <c r="E9" s="373" t="s">
        <v>566</v>
      </c>
      <c r="F9" s="374"/>
      <c r="G9" s="374"/>
      <c r="H9" s="374"/>
      <c r="I9" s="117"/>
      <c r="J9" s="41"/>
      <c r="K9" s="44"/>
    </row>
    <row r="10" spans="1:70" s="1" customFormat="1">
      <c r="B10" s="40"/>
      <c r="C10" s="41"/>
      <c r="D10" s="41"/>
      <c r="E10" s="41"/>
      <c r="F10" s="41"/>
      <c r="G10" s="41"/>
      <c r="H10" s="41"/>
      <c r="I10" s="117"/>
      <c r="J10" s="41"/>
      <c r="K10" s="44"/>
    </row>
    <row r="11" spans="1:70" s="1" customFormat="1" ht="14.45" customHeight="1">
      <c r="B11" s="40"/>
      <c r="C11" s="41"/>
      <c r="D11" s="36" t="s">
        <v>20</v>
      </c>
      <c r="E11" s="41"/>
      <c r="F11" s="34" t="s">
        <v>21</v>
      </c>
      <c r="G11" s="41"/>
      <c r="H11" s="41"/>
      <c r="I11" s="118" t="s">
        <v>22</v>
      </c>
      <c r="J11" s="34" t="s">
        <v>21</v>
      </c>
      <c r="K11" s="44"/>
    </row>
    <row r="12" spans="1:70" s="1" customFormat="1" ht="14.45" customHeight="1">
      <c r="B12" s="40"/>
      <c r="C12" s="41"/>
      <c r="D12" s="36" t="s">
        <v>23</v>
      </c>
      <c r="E12" s="41"/>
      <c r="F12" s="34" t="s">
        <v>24</v>
      </c>
      <c r="G12" s="41"/>
      <c r="H12" s="41"/>
      <c r="I12" s="118" t="s">
        <v>25</v>
      </c>
      <c r="J12" s="119" t="str">
        <f>'Rekapitulace stavby'!AN8</f>
        <v>26. 11. 2018</v>
      </c>
      <c r="K12" s="44"/>
    </row>
    <row r="13" spans="1:70" s="1" customFormat="1" ht="10.9" customHeight="1">
      <c r="B13" s="40"/>
      <c r="C13" s="41"/>
      <c r="D13" s="41"/>
      <c r="E13" s="41"/>
      <c r="F13" s="41"/>
      <c r="G13" s="41"/>
      <c r="H13" s="41"/>
      <c r="I13" s="117"/>
      <c r="J13" s="41"/>
      <c r="K13" s="44"/>
    </row>
    <row r="14" spans="1:70" s="1" customFormat="1" ht="14.45" customHeight="1">
      <c r="B14" s="40"/>
      <c r="C14" s="41"/>
      <c r="D14" s="36" t="s">
        <v>27</v>
      </c>
      <c r="E14" s="41"/>
      <c r="F14" s="41"/>
      <c r="G14" s="41"/>
      <c r="H14" s="41"/>
      <c r="I14" s="118" t="s">
        <v>28</v>
      </c>
      <c r="J14" s="34" t="s">
        <v>21</v>
      </c>
      <c r="K14" s="44"/>
    </row>
    <row r="15" spans="1:70" s="1" customFormat="1" ht="18" customHeight="1">
      <c r="B15" s="40"/>
      <c r="C15" s="41"/>
      <c r="D15" s="41"/>
      <c r="E15" s="34" t="s">
        <v>29</v>
      </c>
      <c r="F15" s="41"/>
      <c r="G15" s="41"/>
      <c r="H15" s="41"/>
      <c r="I15" s="118" t="s">
        <v>30</v>
      </c>
      <c r="J15" s="34" t="s">
        <v>21</v>
      </c>
      <c r="K15" s="44"/>
    </row>
    <row r="16" spans="1:70" s="1" customFormat="1" ht="6.95" customHeight="1">
      <c r="B16" s="40"/>
      <c r="C16" s="41"/>
      <c r="D16" s="41"/>
      <c r="E16" s="41"/>
      <c r="F16" s="41"/>
      <c r="G16" s="41"/>
      <c r="H16" s="41"/>
      <c r="I16" s="117"/>
      <c r="J16" s="41"/>
      <c r="K16" s="44"/>
    </row>
    <row r="17" spans="2:11" s="1" customFormat="1" ht="14.45" customHeight="1">
      <c r="B17" s="40"/>
      <c r="C17" s="41"/>
      <c r="D17" s="36" t="s">
        <v>31</v>
      </c>
      <c r="E17" s="41"/>
      <c r="F17" s="41"/>
      <c r="G17" s="41"/>
      <c r="H17" s="41"/>
      <c r="I17" s="118" t="s">
        <v>28</v>
      </c>
      <c r="J17" s="34" t="str">
        <f>IF('Rekapitulace stavby'!AN13="Vyplň údaj","",IF('Rekapitulace stavby'!AN13="","",'Rekapitulace stavby'!AN13))</f>
        <v/>
      </c>
      <c r="K17" s="44"/>
    </row>
    <row r="18" spans="2:11" s="1" customFormat="1" ht="18" customHeight="1">
      <c r="B18" s="40"/>
      <c r="C18" s="41"/>
      <c r="D18" s="41"/>
      <c r="E18" s="34" t="str">
        <f>IF('Rekapitulace stavby'!E14="Vyplň údaj","",IF('Rekapitulace stavby'!E14="","",'Rekapitulace stavby'!E14))</f>
        <v/>
      </c>
      <c r="F18" s="41"/>
      <c r="G18" s="41"/>
      <c r="H18" s="41"/>
      <c r="I18" s="118" t="s">
        <v>30</v>
      </c>
      <c r="J18" s="34" t="str">
        <f>IF('Rekapitulace stavby'!AN14="Vyplň údaj","",IF('Rekapitulace stavby'!AN14="","",'Rekapitulace stavby'!AN14))</f>
        <v/>
      </c>
      <c r="K18" s="44"/>
    </row>
    <row r="19" spans="2:11" s="1" customFormat="1" ht="6.95" customHeight="1">
      <c r="B19" s="40"/>
      <c r="C19" s="41"/>
      <c r="D19" s="41"/>
      <c r="E19" s="41"/>
      <c r="F19" s="41"/>
      <c r="G19" s="41"/>
      <c r="H19" s="41"/>
      <c r="I19" s="117"/>
      <c r="J19" s="41"/>
      <c r="K19" s="44"/>
    </row>
    <row r="20" spans="2:11" s="1" customFormat="1" ht="14.45" customHeight="1">
      <c r="B20" s="40"/>
      <c r="C20" s="41"/>
      <c r="D20" s="36" t="s">
        <v>33</v>
      </c>
      <c r="E20" s="41"/>
      <c r="F20" s="41"/>
      <c r="G20" s="41"/>
      <c r="H20" s="41"/>
      <c r="I20" s="118" t="s">
        <v>28</v>
      </c>
      <c r="J20" s="34" t="s">
        <v>34</v>
      </c>
      <c r="K20" s="44"/>
    </row>
    <row r="21" spans="2:11" s="1" customFormat="1" ht="18" customHeight="1">
      <c r="B21" s="40"/>
      <c r="C21" s="41"/>
      <c r="D21" s="41"/>
      <c r="E21" s="34" t="s">
        <v>35</v>
      </c>
      <c r="F21" s="41"/>
      <c r="G21" s="41"/>
      <c r="H21" s="41"/>
      <c r="I21" s="118" t="s">
        <v>30</v>
      </c>
      <c r="J21" s="34" t="s">
        <v>36</v>
      </c>
      <c r="K21" s="44"/>
    </row>
    <row r="22" spans="2:11" s="1" customFormat="1" ht="6.95" customHeight="1">
      <c r="B22" s="40"/>
      <c r="C22" s="41"/>
      <c r="D22" s="41"/>
      <c r="E22" s="41"/>
      <c r="F22" s="41"/>
      <c r="G22" s="41"/>
      <c r="H22" s="41"/>
      <c r="I22" s="117"/>
      <c r="J22" s="41"/>
      <c r="K22" s="44"/>
    </row>
    <row r="23" spans="2:11" s="1" customFormat="1" ht="14.45" customHeight="1">
      <c r="B23" s="40"/>
      <c r="C23" s="41"/>
      <c r="D23" s="36" t="s">
        <v>38</v>
      </c>
      <c r="E23" s="41"/>
      <c r="F23" s="41"/>
      <c r="G23" s="41"/>
      <c r="H23" s="41"/>
      <c r="I23" s="117"/>
      <c r="J23" s="41"/>
      <c r="K23" s="44"/>
    </row>
    <row r="24" spans="2:11" s="6" customFormat="1" ht="228" customHeight="1">
      <c r="B24" s="120"/>
      <c r="C24" s="121"/>
      <c r="D24" s="121"/>
      <c r="E24" s="362" t="s">
        <v>97</v>
      </c>
      <c r="F24" s="362"/>
      <c r="G24" s="362"/>
      <c r="H24" s="362"/>
      <c r="I24" s="122"/>
      <c r="J24" s="121"/>
      <c r="K24" s="123"/>
    </row>
    <row r="25" spans="2:11" s="1" customFormat="1" ht="6.95" customHeight="1">
      <c r="B25" s="40"/>
      <c r="C25" s="41"/>
      <c r="D25" s="41"/>
      <c r="E25" s="41"/>
      <c r="F25" s="41"/>
      <c r="G25" s="41"/>
      <c r="H25" s="41"/>
      <c r="I25" s="117"/>
      <c r="J25" s="41"/>
      <c r="K25" s="44"/>
    </row>
    <row r="26" spans="2:11" s="1" customFormat="1" ht="6.95" customHeight="1">
      <c r="B26" s="40"/>
      <c r="C26" s="41"/>
      <c r="D26" s="84"/>
      <c r="E26" s="84"/>
      <c r="F26" s="84"/>
      <c r="G26" s="84"/>
      <c r="H26" s="84"/>
      <c r="I26" s="124"/>
      <c r="J26" s="84"/>
      <c r="K26" s="125"/>
    </row>
    <row r="27" spans="2:11" s="1" customFormat="1" ht="25.35" customHeight="1">
      <c r="B27" s="40"/>
      <c r="C27" s="41"/>
      <c r="D27" s="126" t="s">
        <v>40</v>
      </c>
      <c r="E27" s="41"/>
      <c r="F27" s="41"/>
      <c r="G27" s="41"/>
      <c r="H27" s="41"/>
      <c r="I27" s="117"/>
      <c r="J27" s="127">
        <f>ROUND(J79,2)</f>
        <v>0</v>
      </c>
      <c r="K27" s="44"/>
    </row>
    <row r="28" spans="2:11" s="1" customFormat="1" ht="6.95" customHeight="1">
      <c r="B28" s="40"/>
      <c r="C28" s="41"/>
      <c r="D28" s="84"/>
      <c r="E28" s="84"/>
      <c r="F28" s="84"/>
      <c r="G28" s="84"/>
      <c r="H28" s="84"/>
      <c r="I28" s="124"/>
      <c r="J28" s="84"/>
      <c r="K28" s="125"/>
    </row>
    <row r="29" spans="2:11" s="1" customFormat="1" ht="14.45" customHeight="1">
      <c r="B29" s="40"/>
      <c r="C29" s="41"/>
      <c r="D29" s="41"/>
      <c r="E29" s="41"/>
      <c r="F29" s="45" t="s">
        <v>42</v>
      </c>
      <c r="G29" s="41"/>
      <c r="H29" s="41"/>
      <c r="I29" s="128" t="s">
        <v>41</v>
      </c>
      <c r="J29" s="45" t="s">
        <v>43</v>
      </c>
      <c r="K29" s="44"/>
    </row>
    <row r="30" spans="2:11" s="1" customFormat="1" ht="14.45" customHeight="1">
      <c r="B30" s="40"/>
      <c r="C30" s="41"/>
      <c r="D30" s="48" t="s">
        <v>44</v>
      </c>
      <c r="E30" s="48" t="s">
        <v>45</v>
      </c>
      <c r="F30" s="129">
        <f>ROUND(SUM(BE79:BE102), 2)</f>
        <v>0</v>
      </c>
      <c r="G30" s="41"/>
      <c r="H30" s="41"/>
      <c r="I30" s="130">
        <v>0.21</v>
      </c>
      <c r="J30" s="129">
        <f>ROUND(ROUND((SUM(BE79:BE102)), 2)*I30, 2)</f>
        <v>0</v>
      </c>
      <c r="K30" s="44"/>
    </row>
    <row r="31" spans="2:11" s="1" customFormat="1" ht="14.45" customHeight="1">
      <c r="B31" s="40"/>
      <c r="C31" s="41"/>
      <c r="D31" s="41"/>
      <c r="E31" s="48" t="s">
        <v>46</v>
      </c>
      <c r="F31" s="129">
        <f>ROUND(SUM(BF79:BF102), 2)</f>
        <v>0</v>
      </c>
      <c r="G31" s="41"/>
      <c r="H31" s="41"/>
      <c r="I31" s="130">
        <v>0.15</v>
      </c>
      <c r="J31" s="129">
        <f>ROUND(ROUND((SUM(BF79:BF102)), 2)*I31, 2)</f>
        <v>0</v>
      </c>
      <c r="K31" s="44"/>
    </row>
    <row r="32" spans="2:11" s="1" customFormat="1" ht="14.45" hidden="1" customHeight="1">
      <c r="B32" s="40"/>
      <c r="C32" s="41"/>
      <c r="D32" s="41"/>
      <c r="E32" s="48" t="s">
        <v>47</v>
      </c>
      <c r="F32" s="129">
        <f>ROUND(SUM(BG79:BG102), 2)</f>
        <v>0</v>
      </c>
      <c r="G32" s="41"/>
      <c r="H32" s="41"/>
      <c r="I32" s="130">
        <v>0.21</v>
      </c>
      <c r="J32" s="129">
        <v>0</v>
      </c>
      <c r="K32" s="44"/>
    </row>
    <row r="33" spans="2:11" s="1" customFormat="1" ht="14.45" hidden="1" customHeight="1">
      <c r="B33" s="40"/>
      <c r="C33" s="41"/>
      <c r="D33" s="41"/>
      <c r="E33" s="48" t="s">
        <v>48</v>
      </c>
      <c r="F33" s="129">
        <f>ROUND(SUM(BH79:BH102), 2)</f>
        <v>0</v>
      </c>
      <c r="G33" s="41"/>
      <c r="H33" s="41"/>
      <c r="I33" s="130">
        <v>0.15</v>
      </c>
      <c r="J33" s="129">
        <v>0</v>
      </c>
      <c r="K33" s="44"/>
    </row>
    <row r="34" spans="2:11" s="1" customFormat="1" ht="14.45" hidden="1" customHeight="1">
      <c r="B34" s="40"/>
      <c r="C34" s="41"/>
      <c r="D34" s="41"/>
      <c r="E34" s="48" t="s">
        <v>49</v>
      </c>
      <c r="F34" s="129">
        <f>ROUND(SUM(BI79:BI102), 2)</f>
        <v>0</v>
      </c>
      <c r="G34" s="41"/>
      <c r="H34" s="41"/>
      <c r="I34" s="130">
        <v>0</v>
      </c>
      <c r="J34" s="129">
        <v>0</v>
      </c>
      <c r="K34" s="44"/>
    </row>
    <row r="35" spans="2:11" s="1" customFormat="1" ht="6.95" customHeight="1">
      <c r="B35" s="40"/>
      <c r="C35" s="41"/>
      <c r="D35" s="41"/>
      <c r="E35" s="41"/>
      <c r="F35" s="41"/>
      <c r="G35" s="41"/>
      <c r="H35" s="41"/>
      <c r="I35" s="117"/>
      <c r="J35" s="41"/>
      <c r="K35" s="44"/>
    </row>
    <row r="36" spans="2:11" s="1" customFormat="1" ht="25.35" customHeight="1">
      <c r="B36" s="40"/>
      <c r="C36" s="131"/>
      <c r="D36" s="132" t="s">
        <v>50</v>
      </c>
      <c r="E36" s="78"/>
      <c r="F36" s="78"/>
      <c r="G36" s="133" t="s">
        <v>51</v>
      </c>
      <c r="H36" s="134" t="s">
        <v>52</v>
      </c>
      <c r="I36" s="135"/>
      <c r="J36" s="136">
        <f>SUM(J27:J34)</f>
        <v>0</v>
      </c>
      <c r="K36" s="137"/>
    </row>
    <row r="37" spans="2:11" s="1" customFormat="1" ht="14.45" customHeight="1">
      <c r="B37" s="55"/>
      <c r="C37" s="56"/>
      <c r="D37" s="56"/>
      <c r="E37" s="56"/>
      <c r="F37" s="56"/>
      <c r="G37" s="56"/>
      <c r="H37" s="56"/>
      <c r="I37" s="138"/>
      <c r="J37" s="56"/>
      <c r="K37" s="57"/>
    </row>
    <row r="41" spans="2:11" s="1" customFormat="1" ht="6.95" customHeight="1">
      <c r="B41" s="139"/>
      <c r="C41" s="140"/>
      <c r="D41" s="140"/>
      <c r="E41" s="140"/>
      <c r="F41" s="140"/>
      <c r="G41" s="140"/>
      <c r="H41" s="140"/>
      <c r="I41" s="141"/>
      <c r="J41" s="140"/>
      <c r="K41" s="142"/>
    </row>
    <row r="42" spans="2:11" s="1" customFormat="1" ht="36.950000000000003" customHeight="1">
      <c r="B42" s="40"/>
      <c r="C42" s="29" t="s">
        <v>98</v>
      </c>
      <c r="D42" s="41"/>
      <c r="E42" s="41"/>
      <c r="F42" s="41"/>
      <c r="G42" s="41"/>
      <c r="H42" s="41"/>
      <c r="I42" s="117"/>
      <c r="J42" s="41"/>
      <c r="K42" s="44"/>
    </row>
    <row r="43" spans="2:11" s="1" customFormat="1" ht="6.95" customHeight="1">
      <c r="B43" s="40"/>
      <c r="C43" s="41"/>
      <c r="D43" s="41"/>
      <c r="E43" s="41"/>
      <c r="F43" s="41"/>
      <c r="G43" s="41"/>
      <c r="H43" s="41"/>
      <c r="I43" s="117"/>
      <c r="J43" s="41"/>
      <c r="K43" s="44"/>
    </row>
    <row r="44" spans="2:11" s="1" customFormat="1" ht="14.45" customHeight="1">
      <c r="B44" s="40"/>
      <c r="C44" s="36" t="s">
        <v>18</v>
      </c>
      <c r="D44" s="41"/>
      <c r="E44" s="41"/>
      <c r="F44" s="41"/>
      <c r="G44" s="41"/>
      <c r="H44" s="41"/>
      <c r="I44" s="117"/>
      <c r="J44" s="41"/>
      <c r="K44" s="44"/>
    </row>
    <row r="45" spans="2:11" s="1" customFormat="1" ht="16.5" customHeight="1">
      <c r="B45" s="40"/>
      <c r="C45" s="41"/>
      <c r="D45" s="41"/>
      <c r="E45" s="371" t="str">
        <f>E7</f>
        <v>Místní komunikace na p.č. 46/30, 13, 12, 9, Nová Telib</v>
      </c>
      <c r="F45" s="372"/>
      <c r="G45" s="372"/>
      <c r="H45" s="372"/>
      <c r="I45" s="117"/>
      <c r="J45" s="41"/>
      <c r="K45" s="44"/>
    </row>
    <row r="46" spans="2:11" s="1" customFormat="1" ht="14.45" customHeight="1">
      <c r="B46" s="40"/>
      <c r="C46" s="36" t="s">
        <v>95</v>
      </c>
      <c r="D46" s="41"/>
      <c r="E46" s="41"/>
      <c r="F46" s="41"/>
      <c r="G46" s="41"/>
      <c r="H46" s="41"/>
      <c r="I46" s="117"/>
      <c r="J46" s="41"/>
      <c r="K46" s="44"/>
    </row>
    <row r="47" spans="2:11" s="1" customFormat="1" ht="17.25" customHeight="1">
      <c r="B47" s="40"/>
      <c r="C47" s="41"/>
      <c r="D47" s="41"/>
      <c r="E47" s="373" t="str">
        <f>E9</f>
        <v>VoN - Vedlejší a ostatní náklady</v>
      </c>
      <c r="F47" s="374"/>
      <c r="G47" s="374"/>
      <c r="H47" s="374"/>
      <c r="I47" s="117"/>
      <c r="J47" s="41"/>
      <c r="K47" s="44"/>
    </row>
    <row r="48" spans="2:11" s="1" customFormat="1" ht="6.95" customHeight="1">
      <c r="B48" s="40"/>
      <c r="C48" s="41"/>
      <c r="D48" s="41"/>
      <c r="E48" s="41"/>
      <c r="F48" s="41"/>
      <c r="G48" s="41"/>
      <c r="H48" s="41"/>
      <c r="I48" s="117"/>
      <c r="J48" s="41"/>
      <c r="K48" s="44"/>
    </row>
    <row r="49" spans="2:47" s="1" customFormat="1" ht="18" customHeight="1">
      <c r="B49" s="40"/>
      <c r="C49" s="36" t="s">
        <v>23</v>
      </c>
      <c r="D49" s="41"/>
      <c r="E49" s="41"/>
      <c r="F49" s="34" t="str">
        <f>F12</f>
        <v>Nová Telib</v>
      </c>
      <c r="G49" s="41"/>
      <c r="H49" s="41"/>
      <c r="I49" s="118" t="s">
        <v>25</v>
      </c>
      <c r="J49" s="119" t="str">
        <f>IF(J12="","",J12)</f>
        <v>26. 11. 2018</v>
      </c>
      <c r="K49" s="44"/>
    </row>
    <row r="50" spans="2:47" s="1" customFormat="1" ht="6.95" customHeight="1">
      <c r="B50" s="40"/>
      <c r="C50" s="41"/>
      <c r="D50" s="41"/>
      <c r="E50" s="41"/>
      <c r="F50" s="41"/>
      <c r="G50" s="41"/>
      <c r="H50" s="41"/>
      <c r="I50" s="117"/>
      <c r="J50" s="41"/>
      <c r="K50" s="44"/>
    </row>
    <row r="51" spans="2:47" s="1" customFormat="1" ht="15">
      <c r="B51" s="40"/>
      <c r="C51" s="36" t="s">
        <v>27</v>
      </c>
      <c r="D51" s="41"/>
      <c r="E51" s="41"/>
      <c r="F51" s="34" t="str">
        <f>E15</f>
        <v>Obec Nová Telib</v>
      </c>
      <c r="G51" s="41"/>
      <c r="H51" s="41"/>
      <c r="I51" s="118" t="s">
        <v>33</v>
      </c>
      <c r="J51" s="362" t="str">
        <f>E21</f>
        <v>CR Project s.r.o.</v>
      </c>
      <c r="K51" s="44"/>
    </row>
    <row r="52" spans="2:47" s="1" customFormat="1" ht="14.45" customHeight="1">
      <c r="B52" s="40"/>
      <c r="C52" s="36" t="s">
        <v>31</v>
      </c>
      <c r="D52" s="41"/>
      <c r="E52" s="41"/>
      <c r="F52" s="34" t="str">
        <f>IF(E18="","",E18)</f>
        <v/>
      </c>
      <c r="G52" s="41"/>
      <c r="H52" s="41"/>
      <c r="I52" s="117"/>
      <c r="J52" s="366"/>
      <c r="K52" s="44"/>
    </row>
    <row r="53" spans="2:47" s="1" customFormat="1" ht="10.35" customHeight="1">
      <c r="B53" s="40"/>
      <c r="C53" s="41"/>
      <c r="D53" s="41"/>
      <c r="E53" s="41"/>
      <c r="F53" s="41"/>
      <c r="G53" s="41"/>
      <c r="H53" s="41"/>
      <c r="I53" s="117"/>
      <c r="J53" s="41"/>
      <c r="K53" s="44"/>
    </row>
    <row r="54" spans="2:47" s="1" customFormat="1" ht="29.25" customHeight="1">
      <c r="B54" s="40"/>
      <c r="C54" s="143" t="s">
        <v>99</v>
      </c>
      <c r="D54" s="131"/>
      <c r="E54" s="131"/>
      <c r="F54" s="131"/>
      <c r="G54" s="131"/>
      <c r="H54" s="131"/>
      <c r="I54" s="144"/>
      <c r="J54" s="145" t="s">
        <v>100</v>
      </c>
      <c r="K54" s="146"/>
    </row>
    <row r="55" spans="2:47" s="1" customFormat="1" ht="10.35" customHeight="1">
      <c r="B55" s="40"/>
      <c r="C55" s="41"/>
      <c r="D55" s="41"/>
      <c r="E55" s="41"/>
      <c r="F55" s="41"/>
      <c r="G55" s="41"/>
      <c r="H55" s="41"/>
      <c r="I55" s="117"/>
      <c r="J55" s="41"/>
      <c r="K55" s="44"/>
    </row>
    <row r="56" spans="2:47" s="1" customFormat="1" ht="29.25" customHeight="1">
      <c r="B56" s="40"/>
      <c r="C56" s="147" t="s">
        <v>101</v>
      </c>
      <c r="D56" s="41"/>
      <c r="E56" s="41"/>
      <c r="F56" s="41"/>
      <c r="G56" s="41"/>
      <c r="H56" s="41"/>
      <c r="I56" s="117"/>
      <c r="J56" s="127">
        <f>J79</f>
        <v>0</v>
      </c>
      <c r="K56" s="44"/>
      <c r="AU56" s="23" t="s">
        <v>102</v>
      </c>
    </row>
    <row r="57" spans="2:47" s="7" customFormat="1" ht="24.95" customHeight="1">
      <c r="B57" s="148"/>
      <c r="C57" s="149"/>
      <c r="D57" s="150" t="s">
        <v>567</v>
      </c>
      <c r="E57" s="151"/>
      <c r="F57" s="151"/>
      <c r="G57" s="151"/>
      <c r="H57" s="151"/>
      <c r="I57" s="152"/>
      <c r="J57" s="153">
        <f>J80</f>
        <v>0</v>
      </c>
      <c r="K57" s="154"/>
    </row>
    <row r="58" spans="2:47" s="8" customFormat="1" ht="19.899999999999999" customHeight="1">
      <c r="B58" s="155"/>
      <c r="C58" s="156"/>
      <c r="D58" s="157" t="s">
        <v>568</v>
      </c>
      <c r="E58" s="158"/>
      <c r="F58" s="158"/>
      <c r="G58" s="158"/>
      <c r="H58" s="158"/>
      <c r="I58" s="159"/>
      <c r="J58" s="160">
        <f>J81</f>
        <v>0</v>
      </c>
      <c r="K58" s="161"/>
    </row>
    <row r="59" spans="2:47" s="8" customFormat="1" ht="19.899999999999999" customHeight="1">
      <c r="B59" s="155"/>
      <c r="C59" s="156"/>
      <c r="D59" s="157" t="s">
        <v>569</v>
      </c>
      <c r="E59" s="158"/>
      <c r="F59" s="158"/>
      <c r="G59" s="158"/>
      <c r="H59" s="158"/>
      <c r="I59" s="159"/>
      <c r="J59" s="160">
        <f>J98</f>
        <v>0</v>
      </c>
      <c r="K59" s="161"/>
    </row>
    <row r="60" spans="2:47" s="1" customFormat="1" ht="21.75" customHeight="1">
      <c r="B60" s="40"/>
      <c r="C60" s="41"/>
      <c r="D60" s="41"/>
      <c r="E60" s="41"/>
      <c r="F60" s="41"/>
      <c r="G60" s="41"/>
      <c r="H60" s="41"/>
      <c r="I60" s="117"/>
      <c r="J60" s="41"/>
      <c r="K60" s="44"/>
    </row>
    <row r="61" spans="2:47" s="1" customFormat="1" ht="6.95" customHeight="1">
      <c r="B61" s="55"/>
      <c r="C61" s="56"/>
      <c r="D61" s="56"/>
      <c r="E61" s="56"/>
      <c r="F61" s="56"/>
      <c r="G61" s="56"/>
      <c r="H61" s="56"/>
      <c r="I61" s="138"/>
      <c r="J61" s="56"/>
      <c r="K61" s="57"/>
    </row>
    <row r="65" spans="2:63" s="1" customFormat="1" ht="6.95" customHeight="1">
      <c r="B65" s="58"/>
      <c r="C65" s="59"/>
      <c r="D65" s="59"/>
      <c r="E65" s="59"/>
      <c r="F65" s="59"/>
      <c r="G65" s="59"/>
      <c r="H65" s="59"/>
      <c r="I65" s="141"/>
      <c r="J65" s="59"/>
      <c r="K65" s="59"/>
      <c r="L65" s="60"/>
    </row>
    <row r="66" spans="2:63" s="1" customFormat="1" ht="36.950000000000003" customHeight="1">
      <c r="B66" s="40"/>
      <c r="C66" s="61" t="s">
        <v>127</v>
      </c>
      <c r="D66" s="62"/>
      <c r="E66" s="62"/>
      <c r="F66" s="62"/>
      <c r="G66" s="62"/>
      <c r="H66" s="62"/>
      <c r="I66" s="162"/>
      <c r="J66" s="62"/>
      <c r="K66" s="62"/>
      <c r="L66" s="60"/>
    </row>
    <row r="67" spans="2:63" s="1" customFormat="1" ht="6.95" customHeight="1">
      <c r="B67" s="40"/>
      <c r="C67" s="62"/>
      <c r="D67" s="62"/>
      <c r="E67" s="62"/>
      <c r="F67" s="62"/>
      <c r="G67" s="62"/>
      <c r="H67" s="62"/>
      <c r="I67" s="162"/>
      <c r="J67" s="62"/>
      <c r="K67" s="62"/>
      <c r="L67" s="60"/>
    </row>
    <row r="68" spans="2:63" s="1" customFormat="1" ht="14.45" customHeight="1">
      <c r="B68" s="40"/>
      <c r="C68" s="64" t="s">
        <v>18</v>
      </c>
      <c r="D68" s="62"/>
      <c r="E68" s="62"/>
      <c r="F68" s="62"/>
      <c r="G68" s="62"/>
      <c r="H68" s="62"/>
      <c r="I68" s="162"/>
      <c r="J68" s="62"/>
      <c r="K68" s="62"/>
      <c r="L68" s="60"/>
    </row>
    <row r="69" spans="2:63" s="1" customFormat="1" ht="16.5" customHeight="1">
      <c r="B69" s="40"/>
      <c r="C69" s="62"/>
      <c r="D69" s="62"/>
      <c r="E69" s="367" t="str">
        <f>E7</f>
        <v>Místní komunikace na p.č. 46/30, 13, 12, 9, Nová Telib</v>
      </c>
      <c r="F69" s="368"/>
      <c r="G69" s="368"/>
      <c r="H69" s="368"/>
      <c r="I69" s="162"/>
      <c r="J69" s="62"/>
      <c r="K69" s="62"/>
      <c r="L69" s="60"/>
    </row>
    <row r="70" spans="2:63" s="1" customFormat="1" ht="14.45" customHeight="1">
      <c r="B70" s="40"/>
      <c r="C70" s="64" t="s">
        <v>95</v>
      </c>
      <c r="D70" s="62"/>
      <c r="E70" s="62"/>
      <c r="F70" s="62"/>
      <c r="G70" s="62"/>
      <c r="H70" s="62"/>
      <c r="I70" s="162"/>
      <c r="J70" s="62"/>
      <c r="K70" s="62"/>
      <c r="L70" s="60"/>
    </row>
    <row r="71" spans="2:63" s="1" customFormat="1" ht="17.25" customHeight="1">
      <c r="B71" s="40"/>
      <c r="C71" s="62"/>
      <c r="D71" s="62"/>
      <c r="E71" s="331" t="str">
        <f>E9</f>
        <v>VoN - Vedlejší a ostatní náklady</v>
      </c>
      <c r="F71" s="369"/>
      <c r="G71" s="369"/>
      <c r="H71" s="369"/>
      <c r="I71" s="162"/>
      <c r="J71" s="62"/>
      <c r="K71" s="62"/>
      <c r="L71" s="60"/>
    </row>
    <row r="72" spans="2:63" s="1" customFormat="1" ht="6.95" customHeight="1">
      <c r="B72" s="40"/>
      <c r="C72" s="62"/>
      <c r="D72" s="62"/>
      <c r="E72" s="62"/>
      <c r="F72" s="62"/>
      <c r="G72" s="62"/>
      <c r="H72" s="62"/>
      <c r="I72" s="162"/>
      <c r="J72" s="62"/>
      <c r="K72" s="62"/>
      <c r="L72" s="60"/>
    </row>
    <row r="73" spans="2:63" s="1" customFormat="1" ht="18" customHeight="1">
      <c r="B73" s="40"/>
      <c r="C73" s="64" t="s">
        <v>23</v>
      </c>
      <c r="D73" s="62"/>
      <c r="E73" s="62"/>
      <c r="F73" s="163" t="str">
        <f>F12</f>
        <v>Nová Telib</v>
      </c>
      <c r="G73" s="62"/>
      <c r="H73" s="62"/>
      <c r="I73" s="164" t="s">
        <v>25</v>
      </c>
      <c r="J73" s="72" t="str">
        <f>IF(J12="","",J12)</f>
        <v>26. 11. 2018</v>
      </c>
      <c r="K73" s="62"/>
      <c r="L73" s="60"/>
    </row>
    <row r="74" spans="2:63" s="1" customFormat="1" ht="6.95" customHeight="1">
      <c r="B74" s="40"/>
      <c r="C74" s="62"/>
      <c r="D74" s="62"/>
      <c r="E74" s="62"/>
      <c r="F74" s="62"/>
      <c r="G74" s="62"/>
      <c r="H74" s="62"/>
      <c r="I74" s="162"/>
      <c r="J74" s="62"/>
      <c r="K74" s="62"/>
      <c r="L74" s="60"/>
    </row>
    <row r="75" spans="2:63" s="1" customFormat="1" ht="15">
      <c r="B75" s="40"/>
      <c r="C75" s="64" t="s">
        <v>27</v>
      </c>
      <c r="D75" s="62"/>
      <c r="E75" s="62"/>
      <c r="F75" s="163" t="str">
        <f>E15</f>
        <v>Obec Nová Telib</v>
      </c>
      <c r="G75" s="62"/>
      <c r="H75" s="62"/>
      <c r="I75" s="164" t="s">
        <v>33</v>
      </c>
      <c r="J75" s="163" t="str">
        <f>E21</f>
        <v>CR Project s.r.o.</v>
      </c>
      <c r="K75" s="62"/>
      <c r="L75" s="60"/>
    </row>
    <row r="76" spans="2:63" s="1" customFormat="1" ht="14.45" customHeight="1">
      <c r="B76" s="40"/>
      <c r="C76" s="64" t="s">
        <v>31</v>
      </c>
      <c r="D76" s="62"/>
      <c r="E76" s="62"/>
      <c r="F76" s="163" t="str">
        <f>IF(E18="","",E18)</f>
        <v/>
      </c>
      <c r="G76" s="62"/>
      <c r="H76" s="62"/>
      <c r="I76" s="162"/>
      <c r="J76" s="62"/>
      <c r="K76" s="62"/>
      <c r="L76" s="60"/>
    </row>
    <row r="77" spans="2:63" s="1" customFormat="1" ht="10.35" customHeight="1">
      <c r="B77" s="40"/>
      <c r="C77" s="62"/>
      <c r="D77" s="62"/>
      <c r="E77" s="62"/>
      <c r="F77" s="62"/>
      <c r="G77" s="62"/>
      <c r="H77" s="62"/>
      <c r="I77" s="162"/>
      <c r="J77" s="62"/>
      <c r="K77" s="62"/>
      <c r="L77" s="60"/>
    </row>
    <row r="78" spans="2:63" s="9" customFormat="1" ht="29.25" customHeight="1">
      <c r="B78" s="165"/>
      <c r="C78" s="166" t="s">
        <v>128</v>
      </c>
      <c r="D78" s="167" t="s">
        <v>59</v>
      </c>
      <c r="E78" s="167" t="s">
        <v>55</v>
      </c>
      <c r="F78" s="167" t="s">
        <v>129</v>
      </c>
      <c r="G78" s="167" t="s">
        <v>130</v>
      </c>
      <c r="H78" s="167" t="s">
        <v>131</v>
      </c>
      <c r="I78" s="168" t="s">
        <v>132</v>
      </c>
      <c r="J78" s="167" t="s">
        <v>100</v>
      </c>
      <c r="K78" s="169" t="s">
        <v>133</v>
      </c>
      <c r="L78" s="170"/>
      <c r="M78" s="80" t="s">
        <v>134</v>
      </c>
      <c r="N78" s="81" t="s">
        <v>44</v>
      </c>
      <c r="O78" s="81" t="s">
        <v>135</v>
      </c>
      <c r="P78" s="81" t="s">
        <v>136</v>
      </c>
      <c r="Q78" s="81" t="s">
        <v>137</v>
      </c>
      <c r="R78" s="81" t="s">
        <v>138</v>
      </c>
      <c r="S78" s="81" t="s">
        <v>139</v>
      </c>
      <c r="T78" s="82" t="s">
        <v>140</v>
      </c>
    </row>
    <row r="79" spans="2:63" s="1" customFormat="1" ht="29.25" customHeight="1">
      <c r="B79" s="40"/>
      <c r="C79" s="86" t="s">
        <v>101</v>
      </c>
      <c r="D79" s="62"/>
      <c r="E79" s="62"/>
      <c r="F79" s="62"/>
      <c r="G79" s="62"/>
      <c r="H79" s="62"/>
      <c r="I79" s="162"/>
      <c r="J79" s="171">
        <f>BK79</f>
        <v>0</v>
      </c>
      <c r="K79" s="62"/>
      <c r="L79" s="60"/>
      <c r="M79" s="83"/>
      <c r="N79" s="84"/>
      <c r="O79" s="84"/>
      <c r="P79" s="172">
        <f>P80</f>
        <v>0</v>
      </c>
      <c r="Q79" s="84"/>
      <c r="R79" s="172">
        <f>R80</f>
        <v>0</v>
      </c>
      <c r="S79" s="84"/>
      <c r="T79" s="173">
        <f>T80</f>
        <v>0</v>
      </c>
      <c r="AT79" s="23" t="s">
        <v>73</v>
      </c>
      <c r="AU79" s="23" t="s">
        <v>102</v>
      </c>
      <c r="BK79" s="174">
        <f>BK80</f>
        <v>0</v>
      </c>
    </row>
    <row r="80" spans="2:63" s="10" customFormat="1" ht="37.35" customHeight="1">
      <c r="B80" s="175"/>
      <c r="C80" s="176"/>
      <c r="D80" s="177" t="s">
        <v>73</v>
      </c>
      <c r="E80" s="178" t="s">
        <v>570</v>
      </c>
      <c r="F80" s="178" t="s">
        <v>571</v>
      </c>
      <c r="G80" s="176"/>
      <c r="H80" s="176"/>
      <c r="I80" s="179"/>
      <c r="J80" s="180">
        <f>BK80</f>
        <v>0</v>
      </c>
      <c r="K80" s="176"/>
      <c r="L80" s="181"/>
      <c r="M80" s="182"/>
      <c r="N80" s="183"/>
      <c r="O80" s="183"/>
      <c r="P80" s="184">
        <f>P81+P98</f>
        <v>0</v>
      </c>
      <c r="Q80" s="183"/>
      <c r="R80" s="184">
        <f>R81+R98</f>
        <v>0</v>
      </c>
      <c r="S80" s="183"/>
      <c r="T80" s="185">
        <f>T81+T98</f>
        <v>0</v>
      </c>
      <c r="AR80" s="186" t="s">
        <v>152</v>
      </c>
      <c r="AT80" s="187" t="s">
        <v>73</v>
      </c>
      <c r="AU80" s="187" t="s">
        <v>74</v>
      </c>
      <c r="AY80" s="186" t="s">
        <v>143</v>
      </c>
      <c r="BK80" s="188">
        <f>BK81+BK98</f>
        <v>0</v>
      </c>
    </row>
    <row r="81" spans="2:65" s="10" customFormat="1" ht="19.899999999999999" customHeight="1">
      <c r="B81" s="175"/>
      <c r="C81" s="176"/>
      <c r="D81" s="177" t="s">
        <v>73</v>
      </c>
      <c r="E81" s="189" t="s">
        <v>572</v>
      </c>
      <c r="F81" s="189" t="s">
        <v>573</v>
      </c>
      <c r="G81" s="176"/>
      <c r="H81" s="176"/>
      <c r="I81" s="179"/>
      <c r="J81" s="190">
        <f>BK81</f>
        <v>0</v>
      </c>
      <c r="K81" s="176"/>
      <c r="L81" s="181"/>
      <c r="M81" s="182"/>
      <c r="N81" s="183"/>
      <c r="O81" s="183"/>
      <c r="P81" s="184">
        <f>SUM(P82:P97)</f>
        <v>0</v>
      </c>
      <c r="Q81" s="183"/>
      <c r="R81" s="184">
        <f>SUM(R82:R97)</f>
        <v>0</v>
      </c>
      <c r="S81" s="183"/>
      <c r="T81" s="185">
        <f>SUM(T82:T97)</f>
        <v>0</v>
      </c>
      <c r="AR81" s="186" t="s">
        <v>152</v>
      </c>
      <c r="AT81" s="187" t="s">
        <v>73</v>
      </c>
      <c r="AU81" s="187" t="s">
        <v>82</v>
      </c>
      <c r="AY81" s="186" t="s">
        <v>143</v>
      </c>
      <c r="BK81" s="188">
        <f>SUM(BK82:BK97)</f>
        <v>0</v>
      </c>
    </row>
    <row r="82" spans="2:65" s="1" customFormat="1" ht="25.5" customHeight="1">
      <c r="B82" s="40"/>
      <c r="C82" s="191" t="s">
        <v>82</v>
      </c>
      <c r="D82" s="191" t="s">
        <v>147</v>
      </c>
      <c r="E82" s="192" t="s">
        <v>574</v>
      </c>
      <c r="F82" s="193" t="s">
        <v>575</v>
      </c>
      <c r="G82" s="194" t="s">
        <v>576</v>
      </c>
      <c r="H82" s="195">
        <v>1</v>
      </c>
      <c r="I82" s="196"/>
      <c r="J82" s="197">
        <f t="shared" ref="J82:J97" si="0">ROUND(I82*H82,2)</f>
        <v>0</v>
      </c>
      <c r="K82" s="193" t="s">
        <v>21</v>
      </c>
      <c r="L82" s="60"/>
      <c r="M82" s="198" t="s">
        <v>21</v>
      </c>
      <c r="N82" s="199" t="s">
        <v>45</v>
      </c>
      <c r="O82" s="41"/>
      <c r="P82" s="200">
        <f t="shared" ref="P82:P97" si="1">O82*H82</f>
        <v>0</v>
      </c>
      <c r="Q82" s="200">
        <v>0</v>
      </c>
      <c r="R82" s="200">
        <f t="shared" ref="R82:R97" si="2">Q82*H82</f>
        <v>0</v>
      </c>
      <c r="S82" s="200">
        <v>0</v>
      </c>
      <c r="T82" s="201">
        <f t="shared" ref="T82:T97" si="3">S82*H82</f>
        <v>0</v>
      </c>
      <c r="AR82" s="23" t="s">
        <v>577</v>
      </c>
      <c r="AT82" s="23" t="s">
        <v>147</v>
      </c>
      <c r="AU82" s="23" t="s">
        <v>84</v>
      </c>
      <c r="AY82" s="23" t="s">
        <v>143</v>
      </c>
      <c r="BE82" s="202">
        <f t="shared" ref="BE82:BE97" si="4">IF(N82="základní",J82,0)</f>
        <v>0</v>
      </c>
      <c r="BF82" s="202">
        <f t="shared" ref="BF82:BF97" si="5">IF(N82="snížená",J82,0)</f>
        <v>0</v>
      </c>
      <c r="BG82" s="202">
        <f t="shared" ref="BG82:BG97" si="6">IF(N82="zákl. přenesená",J82,0)</f>
        <v>0</v>
      </c>
      <c r="BH82" s="202">
        <f t="shared" ref="BH82:BH97" si="7">IF(N82="sníž. přenesená",J82,0)</f>
        <v>0</v>
      </c>
      <c r="BI82" s="202">
        <f t="shared" ref="BI82:BI97" si="8">IF(N82="nulová",J82,0)</f>
        <v>0</v>
      </c>
      <c r="BJ82" s="23" t="s">
        <v>82</v>
      </c>
      <c r="BK82" s="202">
        <f t="shared" ref="BK82:BK97" si="9">ROUND(I82*H82,2)</f>
        <v>0</v>
      </c>
      <c r="BL82" s="23" t="s">
        <v>577</v>
      </c>
      <c r="BM82" s="23" t="s">
        <v>578</v>
      </c>
    </row>
    <row r="83" spans="2:65" s="1" customFormat="1" ht="16.5" customHeight="1">
      <c r="B83" s="40"/>
      <c r="C83" s="191" t="s">
        <v>84</v>
      </c>
      <c r="D83" s="191" t="s">
        <v>147</v>
      </c>
      <c r="E83" s="192" t="s">
        <v>579</v>
      </c>
      <c r="F83" s="193" t="s">
        <v>580</v>
      </c>
      <c r="G83" s="194" t="s">
        <v>576</v>
      </c>
      <c r="H83" s="195">
        <v>1</v>
      </c>
      <c r="I83" s="196"/>
      <c r="J83" s="197">
        <f t="shared" si="0"/>
        <v>0</v>
      </c>
      <c r="K83" s="193" t="s">
        <v>21</v>
      </c>
      <c r="L83" s="60"/>
      <c r="M83" s="198" t="s">
        <v>21</v>
      </c>
      <c r="N83" s="199" t="s">
        <v>45</v>
      </c>
      <c r="O83" s="41"/>
      <c r="P83" s="200">
        <f t="shared" si="1"/>
        <v>0</v>
      </c>
      <c r="Q83" s="200">
        <v>0</v>
      </c>
      <c r="R83" s="200">
        <f t="shared" si="2"/>
        <v>0</v>
      </c>
      <c r="S83" s="200">
        <v>0</v>
      </c>
      <c r="T83" s="201">
        <f t="shared" si="3"/>
        <v>0</v>
      </c>
      <c r="AR83" s="23" t="s">
        <v>577</v>
      </c>
      <c r="AT83" s="23" t="s">
        <v>147</v>
      </c>
      <c r="AU83" s="23" t="s">
        <v>84</v>
      </c>
      <c r="AY83" s="23" t="s">
        <v>143</v>
      </c>
      <c r="BE83" s="202">
        <f t="shared" si="4"/>
        <v>0</v>
      </c>
      <c r="BF83" s="202">
        <f t="shared" si="5"/>
        <v>0</v>
      </c>
      <c r="BG83" s="202">
        <f t="shared" si="6"/>
        <v>0</v>
      </c>
      <c r="BH83" s="202">
        <f t="shared" si="7"/>
        <v>0</v>
      </c>
      <c r="BI83" s="202">
        <f t="shared" si="8"/>
        <v>0</v>
      </c>
      <c r="BJ83" s="23" t="s">
        <v>82</v>
      </c>
      <c r="BK83" s="202">
        <f t="shared" si="9"/>
        <v>0</v>
      </c>
      <c r="BL83" s="23" t="s">
        <v>577</v>
      </c>
      <c r="BM83" s="23" t="s">
        <v>581</v>
      </c>
    </row>
    <row r="84" spans="2:65" s="1" customFormat="1" ht="16.5" customHeight="1">
      <c r="B84" s="40"/>
      <c r="C84" s="191" t="s">
        <v>153</v>
      </c>
      <c r="D84" s="191" t="s">
        <v>147</v>
      </c>
      <c r="E84" s="192" t="s">
        <v>582</v>
      </c>
      <c r="F84" s="193" t="s">
        <v>583</v>
      </c>
      <c r="G84" s="194" t="s">
        <v>576</v>
      </c>
      <c r="H84" s="195">
        <v>1</v>
      </c>
      <c r="I84" s="196"/>
      <c r="J84" s="197">
        <f t="shared" si="0"/>
        <v>0</v>
      </c>
      <c r="K84" s="193" t="s">
        <v>21</v>
      </c>
      <c r="L84" s="60"/>
      <c r="M84" s="198" t="s">
        <v>21</v>
      </c>
      <c r="N84" s="199" t="s">
        <v>45</v>
      </c>
      <c r="O84" s="41"/>
      <c r="P84" s="200">
        <f t="shared" si="1"/>
        <v>0</v>
      </c>
      <c r="Q84" s="200">
        <v>0</v>
      </c>
      <c r="R84" s="200">
        <f t="shared" si="2"/>
        <v>0</v>
      </c>
      <c r="S84" s="200">
        <v>0</v>
      </c>
      <c r="T84" s="201">
        <f t="shared" si="3"/>
        <v>0</v>
      </c>
      <c r="AR84" s="23" t="s">
        <v>577</v>
      </c>
      <c r="AT84" s="23" t="s">
        <v>147</v>
      </c>
      <c r="AU84" s="23" t="s">
        <v>84</v>
      </c>
      <c r="AY84" s="23" t="s">
        <v>143</v>
      </c>
      <c r="BE84" s="202">
        <f t="shared" si="4"/>
        <v>0</v>
      </c>
      <c r="BF84" s="202">
        <f t="shared" si="5"/>
        <v>0</v>
      </c>
      <c r="BG84" s="202">
        <f t="shared" si="6"/>
        <v>0</v>
      </c>
      <c r="BH84" s="202">
        <f t="shared" si="7"/>
        <v>0</v>
      </c>
      <c r="BI84" s="202">
        <f t="shared" si="8"/>
        <v>0</v>
      </c>
      <c r="BJ84" s="23" t="s">
        <v>82</v>
      </c>
      <c r="BK84" s="202">
        <f t="shared" si="9"/>
        <v>0</v>
      </c>
      <c r="BL84" s="23" t="s">
        <v>577</v>
      </c>
      <c r="BM84" s="23" t="s">
        <v>584</v>
      </c>
    </row>
    <row r="85" spans="2:65" s="1" customFormat="1" ht="25.5" customHeight="1">
      <c r="B85" s="40"/>
      <c r="C85" s="191" t="s">
        <v>152</v>
      </c>
      <c r="D85" s="191" t="s">
        <v>147</v>
      </c>
      <c r="E85" s="192" t="s">
        <v>585</v>
      </c>
      <c r="F85" s="193" t="s">
        <v>586</v>
      </c>
      <c r="G85" s="194" t="s">
        <v>576</v>
      </c>
      <c r="H85" s="195">
        <v>1</v>
      </c>
      <c r="I85" s="196"/>
      <c r="J85" s="197">
        <f t="shared" si="0"/>
        <v>0</v>
      </c>
      <c r="K85" s="193" t="s">
        <v>21</v>
      </c>
      <c r="L85" s="60"/>
      <c r="M85" s="198" t="s">
        <v>21</v>
      </c>
      <c r="N85" s="199" t="s">
        <v>45</v>
      </c>
      <c r="O85" s="41"/>
      <c r="P85" s="200">
        <f t="shared" si="1"/>
        <v>0</v>
      </c>
      <c r="Q85" s="200">
        <v>0</v>
      </c>
      <c r="R85" s="200">
        <f t="shared" si="2"/>
        <v>0</v>
      </c>
      <c r="S85" s="200">
        <v>0</v>
      </c>
      <c r="T85" s="201">
        <f t="shared" si="3"/>
        <v>0</v>
      </c>
      <c r="AR85" s="23" t="s">
        <v>577</v>
      </c>
      <c r="AT85" s="23" t="s">
        <v>147</v>
      </c>
      <c r="AU85" s="23" t="s">
        <v>84</v>
      </c>
      <c r="AY85" s="23" t="s">
        <v>143</v>
      </c>
      <c r="BE85" s="202">
        <f t="shared" si="4"/>
        <v>0</v>
      </c>
      <c r="BF85" s="202">
        <f t="shared" si="5"/>
        <v>0</v>
      </c>
      <c r="BG85" s="202">
        <f t="shared" si="6"/>
        <v>0</v>
      </c>
      <c r="BH85" s="202">
        <f t="shared" si="7"/>
        <v>0</v>
      </c>
      <c r="BI85" s="202">
        <f t="shared" si="8"/>
        <v>0</v>
      </c>
      <c r="BJ85" s="23" t="s">
        <v>82</v>
      </c>
      <c r="BK85" s="202">
        <f t="shared" si="9"/>
        <v>0</v>
      </c>
      <c r="BL85" s="23" t="s">
        <v>577</v>
      </c>
      <c r="BM85" s="23" t="s">
        <v>587</v>
      </c>
    </row>
    <row r="86" spans="2:65" s="1" customFormat="1" ht="38.25" customHeight="1">
      <c r="B86" s="40"/>
      <c r="C86" s="191" t="s">
        <v>180</v>
      </c>
      <c r="D86" s="191" t="s">
        <v>147</v>
      </c>
      <c r="E86" s="192" t="s">
        <v>588</v>
      </c>
      <c r="F86" s="193" t="s">
        <v>589</v>
      </c>
      <c r="G86" s="194" t="s">
        <v>576</v>
      </c>
      <c r="H86" s="195">
        <v>1</v>
      </c>
      <c r="I86" s="196"/>
      <c r="J86" s="197">
        <f t="shared" si="0"/>
        <v>0</v>
      </c>
      <c r="K86" s="193" t="s">
        <v>21</v>
      </c>
      <c r="L86" s="60"/>
      <c r="M86" s="198" t="s">
        <v>21</v>
      </c>
      <c r="N86" s="199" t="s">
        <v>45</v>
      </c>
      <c r="O86" s="41"/>
      <c r="P86" s="200">
        <f t="shared" si="1"/>
        <v>0</v>
      </c>
      <c r="Q86" s="200">
        <v>0</v>
      </c>
      <c r="R86" s="200">
        <f t="shared" si="2"/>
        <v>0</v>
      </c>
      <c r="S86" s="200">
        <v>0</v>
      </c>
      <c r="T86" s="201">
        <f t="shared" si="3"/>
        <v>0</v>
      </c>
      <c r="AR86" s="23" t="s">
        <v>577</v>
      </c>
      <c r="AT86" s="23" t="s">
        <v>147</v>
      </c>
      <c r="AU86" s="23" t="s">
        <v>84</v>
      </c>
      <c r="AY86" s="23" t="s">
        <v>143</v>
      </c>
      <c r="BE86" s="202">
        <f t="shared" si="4"/>
        <v>0</v>
      </c>
      <c r="BF86" s="202">
        <f t="shared" si="5"/>
        <v>0</v>
      </c>
      <c r="BG86" s="202">
        <f t="shared" si="6"/>
        <v>0</v>
      </c>
      <c r="BH86" s="202">
        <f t="shared" si="7"/>
        <v>0</v>
      </c>
      <c r="BI86" s="202">
        <f t="shared" si="8"/>
        <v>0</v>
      </c>
      <c r="BJ86" s="23" t="s">
        <v>82</v>
      </c>
      <c r="BK86" s="202">
        <f t="shared" si="9"/>
        <v>0</v>
      </c>
      <c r="BL86" s="23" t="s">
        <v>577</v>
      </c>
      <c r="BM86" s="23" t="s">
        <v>590</v>
      </c>
    </row>
    <row r="87" spans="2:65" s="1" customFormat="1" ht="38.25" customHeight="1">
      <c r="B87" s="40"/>
      <c r="C87" s="191" t="s">
        <v>189</v>
      </c>
      <c r="D87" s="191" t="s">
        <v>147</v>
      </c>
      <c r="E87" s="192" t="s">
        <v>591</v>
      </c>
      <c r="F87" s="193" t="s">
        <v>592</v>
      </c>
      <c r="G87" s="194" t="s">
        <v>576</v>
      </c>
      <c r="H87" s="195">
        <v>1</v>
      </c>
      <c r="I87" s="196"/>
      <c r="J87" s="197">
        <f t="shared" si="0"/>
        <v>0</v>
      </c>
      <c r="K87" s="193" t="s">
        <v>21</v>
      </c>
      <c r="L87" s="60"/>
      <c r="M87" s="198" t="s">
        <v>21</v>
      </c>
      <c r="N87" s="199" t="s">
        <v>45</v>
      </c>
      <c r="O87" s="41"/>
      <c r="P87" s="200">
        <f t="shared" si="1"/>
        <v>0</v>
      </c>
      <c r="Q87" s="200">
        <v>0</v>
      </c>
      <c r="R87" s="200">
        <f t="shared" si="2"/>
        <v>0</v>
      </c>
      <c r="S87" s="200">
        <v>0</v>
      </c>
      <c r="T87" s="201">
        <f t="shared" si="3"/>
        <v>0</v>
      </c>
      <c r="AR87" s="23" t="s">
        <v>577</v>
      </c>
      <c r="AT87" s="23" t="s">
        <v>147</v>
      </c>
      <c r="AU87" s="23" t="s">
        <v>84</v>
      </c>
      <c r="AY87" s="23" t="s">
        <v>143</v>
      </c>
      <c r="BE87" s="202">
        <f t="shared" si="4"/>
        <v>0</v>
      </c>
      <c r="BF87" s="202">
        <f t="shared" si="5"/>
        <v>0</v>
      </c>
      <c r="BG87" s="202">
        <f t="shared" si="6"/>
        <v>0</v>
      </c>
      <c r="BH87" s="202">
        <f t="shared" si="7"/>
        <v>0</v>
      </c>
      <c r="BI87" s="202">
        <f t="shared" si="8"/>
        <v>0</v>
      </c>
      <c r="BJ87" s="23" t="s">
        <v>82</v>
      </c>
      <c r="BK87" s="202">
        <f t="shared" si="9"/>
        <v>0</v>
      </c>
      <c r="BL87" s="23" t="s">
        <v>577</v>
      </c>
      <c r="BM87" s="23" t="s">
        <v>593</v>
      </c>
    </row>
    <row r="88" spans="2:65" s="1" customFormat="1" ht="25.5" customHeight="1">
      <c r="B88" s="40"/>
      <c r="C88" s="191" t="s">
        <v>194</v>
      </c>
      <c r="D88" s="191" t="s">
        <v>147</v>
      </c>
      <c r="E88" s="192" t="s">
        <v>594</v>
      </c>
      <c r="F88" s="193" t="s">
        <v>595</v>
      </c>
      <c r="G88" s="194" t="s">
        <v>576</v>
      </c>
      <c r="H88" s="195">
        <v>1</v>
      </c>
      <c r="I88" s="196"/>
      <c r="J88" s="197">
        <f t="shared" si="0"/>
        <v>0</v>
      </c>
      <c r="K88" s="193" t="s">
        <v>21</v>
      </c>
      <c r="L88" s="60"/>
      <c r="M88" s="198" t="s">
        <v>21</v>
      </c>
      <c r="N88" s="199" t="s">
        <v>45</v>
      </c>
      <c r="O88" s="41"/>
      <c r="P88" s="200">
        <f t="shared" si="1"/>
        <v>0</v>
      </c>
      <c r="Q88" s="200">
        <v>0</v>
      </c>
      <c r="R88" s="200">
        <f t="shared" si="2"/>
        <v>0</v>
      </c>
      <c r="S88" s="200">
        <v>0</v>
      </c>
      <c r="T88" s="201">
        <f t="shared" si="3"/>
        <v>0</v>
      </c>
      <c r="AR88" s="23" t="s">
        <v>577</v>
      </c>
      <c r="AT88" s="23" t="s">
        <v>147</v>
      </c>
      <c r="AU88" s="23" t="s">
        <v>84</v>
      </c>
      <c r="AY88" s="23" t="s">
        <v>143</v>
      </c>
      <c r="BE88" s="202">
        <f t="shared" si="4"/>
        <v>0</v>
      </c>
      <c r="BF88" s="202">
        <f t="shared" si="5"/>
        <v>0</v>
      </c>
      <c r="BG88" s="202">
        <f t="shared" si="6"/>
        <v>0</v>
      </c>
      <c r="BH88" s="202">
        <f t="shared" si="7"/>
        <v>0</v>
      </c>
      <c r="BI88" s="202">
        <f t="shared" si="8"/>
        <v>0</v>
      </c>
      <c r="BJ88" s="23" t="s">
        <v>82</v>
      </c>
      <c r="BK88" s="202">
        <f t="shared" si="9"/>
        <v>0</v>
      </c>
      <c r="BL88" s="23" t="s">
        <v>577</v>
      </c>
      <c r="BM88" s="23" t="s">
        <v>596</v>
      </c>
    </row>
    <row r="89" spans="2:65" s="1" customFormat="1" ht="25.5" customHeight="1">
      <c r="B89" s="40"/>
      <c r="C89" s="191" t="s">
        <v>202</v>
      </c>
      <c r="D89" s="191" t="s">
        <v>147</v>
      </c>
      <c r="E89" s="192" t="s">
        <v>597</v>
      </c>
      <c r="F89" s="193" t="s">
        <v>598</v>
      </c>
      <c r="G89" s="194" t="s">
        <v>576</v>
      </c>
      <c r="H89" s="195">
        <v>1</v>
      </c>
      <c r="I89" s="196"/>
      <c r="J89" s="197">
        <f t="shared" si="0"/>
        <v>0</v>
      </c>
      <c r="K89" s="193" t="s">
        <v>21</v>
      </c>
      <c r="L89" s="60"/>
      <c r="M89" s="198" t="s">
        <v>21</v>
      </c>
      <c r="N89" s="199" t="s">
        <v>45</v>
      </c>
      <c r="O89" s="41"/>
      <c r="P89" s="200">
        <f t="shared" si="1"/>
        <v>0</v>
      </c>
      <c r="Q89" s="200">
        <v>0</v>
      </c>
      <c r="R89" s="200">
        <f t="shared" si="2"/>
        <v>0</v>
      </c>
      <c r="S89" s="200">
        <v>0</v>
      </c>
      <c r="T89" s="201">
        <f t="shared" si="3"/>
        <v>0</v>
      </c>
      <c r="AR89" s="23" t="s">
        <v>577</v>
      </c>
      <c r="AT89" s="23" t="s">
        <v>147</v>
      </c>
      <c r="AU89" s="23" t="s">
        <v>84</v>
      </c>
      <c r="AY89" s="23" t="s">
        <v>143</v>
      </c>
      <c r="BE89" s="202">
        <f t="shared" si="4"/>
        <v>0</v>
      </c>
      <c r="BF89" s="202">
        <f t="shared" si="5"/>
        <v>0</v>
      </c>
      <c r="BG89" s="202">
        <f t="shared" si="6"/>
        <v>0</v>
      </c>
      <c r="BH89" s="202">
        <f t="shared" si="7"/>
        <v>0</v>
      </c>
      <c r="BI89" s="202">
        <f t="shared" si="8"/>
        <v>0</v>
      </c>
      <c r="BJ89" s="23" t="s">
        <v>82</v>
      </c>
      <c r="BK89" s="202">
        <f t="shared" si="9"/>
        <v>0</v>
      </c>
      <c r="BL89" s="23" t="s">
        <v>577</v>
      </c>
      <c r="BM89" s="23" t="s">
        <v>599</v>
      </c>
    </row>
    <row r="90" spans="2:65" s="1" customFormat="1" ht="51" customHeight="1">
      <c r="B90" s="40"/>
      <c r="C90" s="191" t="s">
        <v>207</v>
      </c>
      <c r="D90" s="191" t="s">
        <v>147</v>
      </c>
      <c r="E90" s="192" t="s">
        <v>600</v>
      </c>
      <c r="F90" s="193" t="s">
        <v>601</v>
      </c>
      <c r="G90" s="194" t="s">
        <v>576</v>
      </c>
      <c r="H90" s="195">
        <v>1</v>
      </c>
      <c r="I90" s="196"/>
      <c r="J90" s="197">
        <f t="shared" si="0"/>
        <v>0</v>
      </c>
      <c r="K90" s="193" t="s">
        <v>21</v>
      </c>
      <c r="L90" s="60"/>
      <c r="M90" s="198" t="s">
        <v>21</v>
      </c>
      <c r="N90" s="199" t="s">
        <v>45</v>
      </c>
      <c r="O90" s="41"/>
      <c r="P90" s="200">
        <f t="shared" si="1"/>
        <v>0</v>
      </c>
      <c r="Q90" s="200">
        <v>0</v>
      </c>
      <c r="R90" s="200">
        <f t="shared" si="2"/>
        <v>0</v>
      </c>
      <c r="S90" s="200">
        <v>0</v>
      </c>
      <c r="T90" s="201">
        <f t="shared" si="3"/>
        <v>0</v>
      </c>
      <c r="AR90" s="23" t="s">
        <v>577</v>
      </c>
      <c r="AT90" s="23" t="s">
        <v>147</v>
      </c>
      <c r="AU90" s="23" t="s">
        <v>84</v>
      </c>
      <c r="AY90" s="23" t="s">
        <v>143</v>
      </c>
      <c r="BE90" s="202">
        <f t="shared" si="4"/>
        <v>0</v>
      </c>
      <c r="BF90" s="202">
        <f t="shared" si="5"/>
        <v>0</v>
      </c>
      <c r="BG90" s="202">
        <f t="shared" si="6"/>
        <v>0</v>
      </c>
      <c r="BH90" s="202">
        <f t="shared" si="7"/>
        <v>0</v>
      </c>
      <c r="BI90" s="202">
        <f t="shared" si="8"/>
        <v>0</v>
      </c>
      <c r="BJ90" s="23" t="s">
        <v>82</v>
      </c>
      <c r="BK90" s="202">
        <f t="shared" si="9"/>
        <v>0</v>
      </c>
      <c r="BL90" s="23" t="s">
        <v>577</v>
      </c>
      <c r="BM90" s="23" t="s">
        <v>602</v>
      </c>
    </row>
    <row r="91" spans="2:65" s="1" customFormat="1" ht="25.5" customHeight="1">
      <c r="B91" s="40"/>
      <c r="C91" s="191" t="s">
        <v>212</v>
      </c>
      <c r="D91" s="191" t="s">
        <v>147</v>
      </c>
      <c r="E91" s="192" t="s">
        <v>603</v>
      </c>
      <c r="F91" s="193" t="s">
        <v>604</v>
      </c>
      <c r="G91" s="194" t="s">
        <v>576</v>
      </c>
      <c r="H91" s="195">
        <v>1</v>
      </c>
      <c r="I91" s="196"/>
      <c r="J91" s="197">
        <f t="shared" si="0"/>
        <v>0</v>
      </c>
      <c r="K91" s="193" t="s">
        <v>21</v>
      </c>
      <c r="L91" s="60"/>
      <c r="M91" s="198" t="s">
        <v>21</v>
      </c>
      <c r="N91" s="199" t="s">
        <v>45</v>
      </c>
      <c r="O91" s="41"/>
      <c r="P91" s="200">
        <f t="shared" si="1"/>
        <v>0</v>
      </c>
      <c r="Q91" s="200">
        <v>0</v>
      </c>
      <c r="R91" s="200">
        <f t="shared" si="2"/>
        <v>0</v>
      </c>
      <c r="S91" s="200">
        <v>0</v>
      </c>
      <c r="T91" s="201">
        <f t="shared" si="3"/>
        <v>0</v>
      </c>
      <c r="AR91" s="23" t="s">
        <v>577</v>
      </c>
      <c r="AT91" s="23" t="s">
        <v>147</v>
      </c>
      <c r="AU91" s="23" t="s">
        <v>84</v>
      </c>
      <c r="AY91" s="23" t="s">
        <v>143</v>
      </c>
      <c r="BE91" s="202">
        <f t="shared" si="4"/>
        <v>0</v>
      </c>
      <c r="BF91" s="202">
        <f t="shared" si="5"/>
        <v>0</v>
      </c>
      <c r="BG91" s="202">
        <f t="shared" si="6"/>
        <v>0</v>
      </c>
      <c r="BH91" s="202">
        <f t="shared" si="7"/>
        <v>0</v>
      </c>
      <c r="BI91" s="202">
        <f t="shared" si="8"/>
        <v>0</v>
      </c>
      <c r="BJ91" s="23" t="s">
        <v>82</v>
      </c>
      <c r="BK91" s="202">
        <f t="shared" si="9"/>
        <v>0</v>
      </c>
      <c r="BL91" s="23" t="s">
        <v>577</v>
      </c>
      <c r="BM91" s="23" t="s">
        <v>605</v>
      </c>
    </row>
    <row r="92" spans="2:65" s="1" customFormat="1" ht="25.5" customHeight="1">
      <c r="B92" s="40"/>
      <c r="C92" s="191" t="s">
        <v>217</v>
      </c>
      <c r="D92" s="191" t="s">
        <v>147</v>
      </c>
      <c r="E92" s="192" t="s">
        <v>606</v>
      </c>
      <c r="F92" s="193" t="s">
        <v>607</v>
      </c>
      <c r="G92" s="194" t="s">
        <v>281</v>
      </c>
      <c r="H92" s="195">
        <v>2</v>
      </c>
      <c r="I92" s="196"/>
      <c r="J92" s="197">
        <f t="shared" si="0"/>
        <v>0</v>
      </c>
      <c r="K92" s="193" t="s">
        <v>21</v>
      </c>
      <c r="L92" s="60"/>
      <c r="M92" s="198" t="s">
        <v>21</v>
      </c>
      <c r="N92" s="199" t="s">
        <v>45</v>
      </c>
      <c r="O92" s="41"/>
      <c r="P92" s="200">
        <f t="shared" si="1"/>
        <v>0</v>
      </c>
      <c r="Q92" s="200">
        <v>0</v>
      </c>
      <c r="R92" s="200">
        <f t="shared" si="2"/>
        <v>0</v>
      </c>
      <c r="S92" s="200">
        <v>0</v>
      </c>
      <c r="T92" s="201">
        <f t="shared" si="3"/>
        <v>0</v>
      </c>
      <c r="AR92" s="23" t="s">
        <v>577</v>
      </c>
      <c r="AT92" s="23" t="s">
        <v>147</v>
      </c>
      <c r="AU92" s="23" t="s">
        <v>84</v>
      </c>
      <c r="AY92" s="23" t="s">
        <v>143</v>
      </c>
      <c r="BE92" s="202">
        <f t="shared" si="4"/>
        <v>0</v>
      </c>
      <c r="BF92" s="202">
        <f t="shared" si="5"/>
        <v>0</v>
      </c>
      <c r="BG92" s="202">
        <f t="shared" si="6"/>
        <v>0</v>
      </c>
      <c r="BH92" s="202">
        <f t="shared" si="7"/>
        <v>0</v>
      </c>
      <c r="BI92" s="202">
        <f t="shared" si="8"/>
        <v>0</v>
      </c>
      <c r="BJ92" s="23" t="s">
        <v>82</v>
      </c>
      <c r="BK92" s="202">
        <f t="shared" si="9"/>
        <v>0</v>
      </c>
      <c r="BL92" s="23" t="s">
        <v>577</v>
      </c>
      <c r="BM92" s="23" t="s">
        <v>608</v>
      </c>
    </row>
    <row r="93" spans="2:65" s="1" customFormat="1" ht="16.5" customHeight="1">
      <c r="B93" s="40"/>
      <c r="C93" s="191" t="s">
        <v>222</v>
      </c>
      <c r="D93" s="191" t="s">
        <v>147</v>
      </c>
      <c r="E93" s="192" t="s">
        <v>609</v>
      </c>
      <c r="F93" s="193" t="s">
        <v>610</v>
      </c>
      <c r="G93" s="194" t="s">
        <v>576</v>
      </c>
      <c r="H93" s="195">
        <v>1</v>
      </c>
      <c r="I93" s="196"/>
      <c r="J93" s="197">
        <f t="shared" si="0"/>
        <v>0</v>
      </c>
      <c r="K93" s="193" t="s">
        <v>21</v>
      </c>
      <c r="L93" s="60"/>
      <c r="M93" s="198" t="s">
        <v>21</v>
      </c>
      <c r="N93" s="199" t="s">
        <v>45</v>
      </c>
      <c r="O93" s="41"/>
      <c r="P93" s="200">
        <f t="shared" si="1"/>
        <v>0</v>
      </c>
      <c r="Q93" s="200">
        <v>0</v>
      </c>
      <c r="R93" s="200">
        <f t="shared" si="2"/>
        <v>0</v>
      </c>
      <c r="S93" s="200">
        <v>0</v>
      </c>
      <c r="T93" s="201">
        <f t="shared" si="3"/>
        <v>0</v>
      </c>
      <c r="AR93" s="23" t="s">
        <v>577</v>
      </c>
      <c r="AT93" s="23" t="s">
        <v>147</v>
      </c>
      <c r="AU93" s="23" t="s">
        <v>84</v>
      </c>
      <c r="AY93" s="23" t="s">
        <v>143</v>
      </c>
      <c r="BE93" s="202">
        <f t="shared" si="4"/>
        <v>0</v>
      </c>
      <c r="BF93" s="202">
        <f t="shared" si="5"/>
        <v>0</v>
      </c>
      <c r="BG93" s="202">
        <f t="shared" si="6"/>
        <v>0</v>
      </c>
      <c r="BH93" s="202">
        <f t="shared" si="7"/>
        <v>0</v>
      </c>
      <c r="BI93" s="202">
        <f t="shared" si="8"/>
        <v>0</v>
      </c>
      <c r="BJ93" s="23" t="s">
        <v>82</v>
      </c>
      <c r="BK93" s="202">
        <f t="shared" si="9"/>
        <v>0</v>
      </c>
      <c r="BL93" s="23" t="s">
        <v>577</v>
      </c>
      <c r="BM93" s="23" t="s">
        <v>611</v>
      </c>
    </row>
    <row r="94" spans="2:65" s="1" customFormat="1" ht="16.5" customHeight="1">
      <c r="B94" s="40"/>
      <c r="C94" s="191" t="s">
        <v>228</v>
      </c>
      <c r="D94" s="191" t="s">
        <v>147</v>
      </c>
      <c r="E94" s="192" t="s">
        <v>612</v>
      </c>
      <c r="F94" s="193" t="s">
        <v>613</v>
      </c>
      <c r="G94" s="194" t="s">
        <v>576</v>
      </c>
      <c r="H94" s="195">
        <v>1</v>
      </c>
      <c r="I94" s="196"/>
      <c r="J94" s="197">
        <f t="shared" si="0"/>
        <v>0</v>
      </c>
      <c r="K94" s="193" t="s">
        <v>21</v>
      </c>
      <c r="L94" s="60"/>
      <c r="M94" s="198" t="s">
        <v>21</v>
      </c>
      <c r="N94" s="199" t="s">
        <v>45</v>
      </c>
      <c r="O94" s="41"/>
      <c r="P94" s="200">
        <f t="shared" si="1"/>
        <v>0</v>
      </c>
      <c r="Q94" s="200">
        <v>0</v>
      </c>
      <c r="R94" s="200">
        <f t="shared" si="2"/>
        <v>0</v>
      </c>
      <c r="S94" s="200">
        <v>0</v>
      </c>
      <c r="T94" s="201">
        <f t="shared" si="3"/>
        <v>0</v>
      </c>
      <c r="AR94" s="23" t="s">
        <v>577</v>
      </c>
      <c r="AT94" s="23" t="s">
        <v>147</v>
      </c>
      <c r="AU94" s="23" t="s">
        <v>84</v>
      </c>
      <c r="AY94" s="23" t="s">
        <v>143</v>
      </c>
      <c r="BE94" s="202">
        <f t="shared" si="4"/>
        <v>0</v>
      </c>
      <c r="BF94" s="202">
        <f t="shared" si="5"/>
        <v>0</v>
      </c>
      <c r="BG94" s="202">
        <f t="shared" si="6"/>
        <v>0</v>
      </c>
      <c r="BH94" s="202">
        <f t="shared" si="7"/>
        <v>0</v>
      </c>
      <c r="BI94" s="202">
        <f t="shared" si="8"/>
        <v>0</v>
      </c>
      <c r="BJ94" s="23" t="s">
        <v>82</v>
      </c>
      <c r="BK94" s="202">
        <f t="shared" si="9"/>
        <v>0</v>
      </c>
      <c r="BL94" s="23" t="s">
        <v>577</v>
      </c>
      <c r="BM94" s="23" t="s">
        <v>614</v>
      </c>
    </row>
    <row r="95" spans="2:65" s="1" customFormat="1" ht="16.5" customHeight="1">
      <c r="B95" s="40"/>
      <c r="C95" s="191" t="s">
        <v>233</v>
      </c>
      <c r="D95" s="191" t="s">
        <v>147</v>
      </c>
      <c r="E95" s="192" t="s">
        <v>615</v>
      </c>
      <c r="F95" s="193" t="s">
        <v>616</v>
      </c>
      <c r="G95" s="194" t="s">
        <v>576</v>
      </c>
      <c r="H95" s="195">
        <v>1</v>
      </c>
      <c r="I95" s="196"/>
      <c r="J95" s="197">
        <f t="shared" si="0"/>
        <v>0</v>
      </c>
      <c r="K95" s="193" t="s">
        <v>21</v>
      </c>
      <c r="L95" s="60"/>
      <c r="M95" s="198" t="s">
        <v>21</v>
      </c>
      <c r="N95" s="199" t="s">
        <v>45</v>
      </c>
      <c r="O95" s="41"/>
      <c r="P95" s="200">
        <f t="shared" si="1"/>
        <v>0</v>
      </c>
      <c r="Q95" s="200">
        <v>0</v>
      </c>
      <c r="R95" s="200">
        <f t="shared" si="2"/>
        <v>0</v>
      </c>
      <c r="S95" s="200">
        <v>0</v>
      </c>
      <c r="T95" s="201">
        <f t="shared" si="3"/>
        <v>0</v>
      </c>
      <c r="AR95" s="23" t="s">
        <v>577</v>
      </c>
      <c r="AT95" s="23" t="s">
        <v>147</v>
      </c>
      <c r="AU95" s="23" t="s">
        <v>84</v>
      </c>
      <c r="AY95" s="23" t="s">
        <v>143</v>
      </c>
      <c r="BE95" s="202">
        <f t="shared" si="4"/>
        <v>0</v>
      </c>
      <c r="BF95" s="202">
        <f t="shared" si="5"/>
        <v>0</v>
      </c>
      <c r="BG95" s="202">
        <f t="shared" si="6"/>
        <v>0</v>
      </c>
      <c r="BH95" s="202">
        <f t="shared" si="7"/>
        <v>0</v>
      </c>
      <c r="BI95" s="202">
        <f t="shared" si="8"/>
        <v>0</v>
      </c>
      <c r="BJ95" s="23" t="s">
        <v>82</v>
      </c>
      <c r="BK95" s="202">
        <f t="shared" si="9"/>
        <v>0</v>
      </c>
      <c r="BL95" s="23" t="s">
        <v>577</v>
      </c>
      <c r="BM95" s="23" t="s">
        <v>617</v>
      </c>
    </row>
    <row r="96" spans="2:65" s="1" customFormat="1" ht="16.5" customHeight="1">
      <c r="B96" s="40"/>
      <c r="C96" s="191" t="s">
        <v>10</v>
      </c>
      <c r="D96" s="191" t="s">
        <v>147</v>
      </c>
      <c r="E96" s="192" t="s">
        <v>618</v>
      </c>
      <c r="F96" s="193" t="s">
        <v>619</v>
      </c>
      <c r="G96" s="194" t="s">
        <v>576</v>
      </c>
      <c r="H96" s="195">
        <v>1</v>
      </c>
      <c r="I96" s="196"/>
      <c r="J96" s="197">
        <f t="shared" si="0"/>
        <v>0</v>
      </c>
      <c r="K96" s="193" t="s">
        <v>21</v>
      </c>
      <c r="L96" s="60"/>
      <c r="M96" s="198" t="s">
        <v>21</v>
      </c>
      <c r="N96" s="199" t="s">
        <v>45</v>
      </c>
      <c r="O96" s="41"/>
      <c r="P96" s="200">
        <f t="shared" si="1"/>
        <v>0</v>
      </c>
      <c r="Q96" s="200">
        <v>0</v>
      </c>
      <c r="R96" s="200">
        <f t="shared" si="2"/>
        <v>0</v>
      </c>
      <c r="S96" s="200">
        <v>0</v>
      </c>
      <c r="T96" s="201">
        <f t="shared" si="3"/>
        <v>0</v>
      </c>
      <c r="AR96" s="23" t="s">
        <v>577</v>
      </c>
      <c r="AT96" s="23" t="s">
        <v>147</v>
      </c>
      <c r="AU96" s="23" t="s">
        <v>84</v>
      </c>
      <c r="AY96" s="23" t="s">
        <v>143</v>
      </c>
      <c r="BE96" s="202">
        <f t="shared" si="4"/>
        <v>0</v>
      </c>
      <c r="BF96" s="202">
        <f t="shared" si="5"/>
        <v>0</v>
      </c>
      <c r="BG96" s="202">
        <f t="shared" si="6"/>
        <v>0</v>
      </c>
      <c r="BH96" s="202">
        <f t="shared" si="7"/>
        <v>0</v>
      </c>
      <c r="BI96" s="202">
        <f t="shared" si="8"/>
        <v>0</v>
      </c>
      <c r="BJ96" s="23" t="s">
        <v>82</v>
      </c>
      <c r="BK96" s="202">
        <f t="shared" si="9"/>
        <v>0</v>
      </c>
      <c r="BL96" s="23" t="s">
        <v>577</v>
      </c>
      <c r="BM96" s="23" t="s">
        <v>620</v>
      </c>
    </row>
    <row r="97" spans="2:65" s="1" customFormat="1" ht="16.5" customHeight="1">
      <c r="B97" s="40"/>
      <c r="C97" s="191" t="s">
        <v>243</v>
      </c>
      <c r="D97" s="191" t="s">
        <v>147</v>
      </c>
      <c r="E97" s="192" t="s">
        <v>621</v>
      </c>
      <c r="F97" s="193" t="s">
        <v>622</v>
      </c>
      <c r="G97" s="194" t="s">
        <v>576</v>
      </c>
      <c r="H97" s="195">
        <v>1</v>
      </c>
      <c r="I97" s="196"/>
      <c r="J97" s="197">
        <f t="shared" si="0"/>
        <v>0</v>
      </c>
      <c r="K97" s="193" t="s">
        <v>21</v>
      </c>
      <c r="L97" s="60"/>
      <c r="M97" s="198" t="s">
        <v>21</v>
      </c>
      <c r="N97" s="199" t="s">
        <v>45</v>
      </c>
      <c r="O97" s="41"/>
      <c r="P97" s="200">
        <f t="shared" si="1"/>
        <v>0</v>
      </c>
      <c r="Q97" s="200">
        <v>0</v>
      </c>
      <c r="R97" s="200">
        <f t="shared" si="2"/>
        <v>0</v>
      </c>
      <c r="S97" s="200">
        <v>0</v>
      </c>
      <c r="T97" s="201">
        <f t="shared" si="3"/>
        <v>0</v>
      </c>
      <c r="AR97" s="23" t="s">
        <v>577</v>
      </c>
      <c r="AT97" s="23" t="s">
        <v>147</v>
      </c>
      <c r="AU97" s="23" t="s">
        <v>84</v>
      </c>
      <c r="AY97" s="23" t="s">
        <v>143</v>
      </c>
      <c r="BE97" s="202">
        <f t="shared" si="4"/>
        <v>0</v>
      </c>
      <c r="BF97" s="202">
        <f t="shared" si="5"/>
        <v>0</v>
      </c>
      <c r="BG97" s="202">
        <f t="shared" si="6"/>
        <v>0</v>
      </c>
      <c r="BH97" s="202">
        <f t="shared" si="7"/>
        <v>0</v>
      </c>
      <c r="BI97" s="202">
        <f t="shared" si="8"/>
        <v>0</v>
      </c>
      <c r="BJ97" s="23" t="s">
        <v>82</v>
      </c>
      <c r="BK97" s="202">
        <f t="shared" si="9"/>
        <v>0</v>
      </c>
      <c r="BL97" s="23" t="s">
        <v>577</v>
      </c>
      <c r="BM97" s="23" t="s">
        <v>623</v>
      </c>
    </row>
    <row r="98" spans="2:65" s="10" customFormat="1" ht="29.85" customHeight="1">
      <c r="B98" s="175"/>
      <c r="C98" s="176"/>
      <c r="D98" s="177" t="s">
        <v>73</v>
      </c>
      <c r="E98" s="189" t="s">
        <v>624</v>
      </c>
      <c r="F98" s="189" t="s">
        <v>625</v>
      </c>
      <c r="G98" s="176"/>
      <c r="H98" s="176"/>
      <c r="I98" s="179"/>
      <c r="J98" s="190">
        <f>BK98</f>
        <v>0</v>
      </c>
      <c r="K98" s="176"/>
      <c r="L98" s="181"/>
      <c r="M98" s="182"/>
      <c r="N98" s="183"/>
      <c r="O98" s="183"/>
      <c r="P98" s="184">
        <f>SUM(P99:P102)</f>
        <v>0</v>
      </c>
      <c r="Q98" s="183"/>
      <c r="R98" s="184">
        <f>SUM(R99:R102)</f>
        <v>0</v>
      </c>
      <c r="S98" s="183"/>
      <c r="T98" s="185">
        <f>SUM(T99:T102)</f>
        <v>0</v>
      </c>
      <c r="AR98" s="186" t="s">
        <v>152</v>
      </c>
      <c r="AT98" s="187" t="s">
        <v>73</v>
      </c>
      <c r="AU98" s="187" t="s">
        <v>82</v>
      </c>
      <c r="AY98" s="186" t="s">
        <v>143</v>
      </c>
      <c r="BK98" s="188">
        <f>SUM(BK99:BK102)</f>
        <v>0</v>
      </c>
    </row>
    <row r="99" spans="2:65" s="1" customFormat="1" ht="16.5" customHeight="1">
      <c r="B99" s="40"/>
      <c r="C99" s="191" t="s">
        <v>253</v>
      </c>
      <c r="D99" s="191" t="s">
        <v>147</v>
      </c>
      <c r="E99" s="192" t="s">
        <v>626</v>
      </c>
      <c r="F99" s="193" t="s">
        <v>627</v>
      </c>
      <c r="G99" s="194" t="s">
        <v>576</v>
      </c>
      <c r="H99" s="195">
        <v>1</v>
      </c>
      <c r="I99" s="196"/>
      <c r="J99" s="197">
        <f>ROUND(I99*H99,2)</f>
        <v>0</v>
      </c>
      <c r="K99" s="193" t="s">
        <v>21</v>
      </c>
      <c r="L99" s="60"/>
      <c r="M99" s="198" t="s">
        <v>21</v>
      </c>
      <c r="N99" s="199" t="s">
        <v>45</v>
      </c>
      <c r="O99" s="41"/>
      <c r="P99" s="200">
        <f>O99*H99</f>
        <v>0</v>
      </c>
      <c r="Q99" s="200">
        <v>0</v>
      </c>
      <c r="R99" s="200">
        <f>Q99*H99</f>
        <v>0</v>
      </c>
      <c r="S99" s="200">
        <v>0</v>
      </c>
      <c r="T99" s="201">
        <f>S99*H99</f>
        <v>0</v>
      </c>
      <c r="AR99" s="23" t="s">
        <v>628</v>
      </c>
      <c r="AT99" s="23" t="s">
        <v>147</v>
      </c>
      <c r="AU99" s="23" t="s">
        <v>84</v>
      </c>
      <c r="AY99" s="23" t="s">
        <v>143</v>
      </c>
      <c r="BE99" s="202">
        <f>IF(N99="základní",J99,0)</f>
        <v>0</v>
      </c>
      <c r="BF99" s="202">
        <f>IF(N99="snížená",J99,0)</f>
        <v>0</v>
      </c>
      <c r="BG99" s="202">
        <f>IF(N99="zákl. přenesená",J99,0)</f>
        <v>0</v>
      </c>
      <c r="BH99" s="202">
        <f>IF(N99="sníž. přenesená",J99,0)</f>
        <v>0</v>
      </c>
      <c r="BI99" s="202">
        <f>IF(N99="nulová",J99,0)</f>
        <v>0</v>
      </c>
      <c r="BJ99" s="23" t="s">
        <v>82</v>
      </c>
      <c r="BK99" s="202">
        <f>ROUND(I99*H99,2)</f>
        <v>0</v>
      </c>
      <c r="BL99" s="23" t="s">
        <v>628</v>
      </c>
      <c r="BM99" s="23" t="s">
        <v>629</v>
      </c>
    </row>
    <row r="100" spans="2:65" s="1" customFormat="1" ht="25.5" customHeight="1">
      <c r="B100" s="40"/>
      <c r="C100" s="191" t="s">
        <v>263</v>
      </c>
      <c r="D100" s="191" t="s">
        <v>147</v>
      </c>
      <c r="E100" s="192" t="s">
        <v>630</v>
      </c>
      <c r="F100" s="193" t="s">
        <v>631</v>
      </c>
      <c r="G100" s="194" t="s">
        <v>576</v>
      </c>
      <c r="H100" s="195">
        <v>1</v>
      </c>
      <c r="I100" s="196"/>
      <c r="J100" s="197">
        <f>ROUND(I100*H100,2)</f>
        <v>0</v>
      </c>
      <c r="K100" s="193" t="s">
        <v>21</v>
      </c>
      <c r="L100" s="60"/>
      <c r="M100" s="198" t="s">
        <v>21</v>
      </c>
      <c r="N100" s="199" t="s">
        <v>45</v>
      </c>
      <c r="O100" s="41"/>
      <c r="P100" s="200">
        <f>O100*H100</f>
        <v>0</v>
      </c>
      <c r="Q100" s="200">
        <v>0</v>
      </c>
      <c r="R100" s="200">
        <f>Q100*H100</f>
        <v>0</v>
      </c>
      <c r="S100" s="200">
        <v>0</v>
      </c>
      <c r="T100" s="201">
        <f>S100*H100</f>
        <v>0</v>
      </c>
      <c r="AR100" s="23" t="s">
        <v>628</v>
      </c>
      <c r="AT100" s="23" t="s">
        <v>147</v>
      </c>
      <c r="AU100" s="23" t="s">
        <v>84</v>
      </c>
      <c r="AY100" s="23" t="s">
        <v>143</v>
      </c>
      <c r="BE100" s="202">
        <f>IF(N100="základní",J100,0)</f>
        <v>0</v>
      </c>
      <c r="BF100" s="202">
        <f>IF(N100="snížená",J100,0)</f>
        <v>0</v>
      </c>
      <c r="BG100" s="202">
        <f>IF(N100="zákl. přenesená",J100,0)</f>
        <v>0</v>
      </c>
      <c r="BH100" s="202">
        <f>IF(N100="sníž. přenesená",J100,0)</f>
        <v>0</v>
      </c>
      <c r="BI100" s="202">
        <f>IF(N100="nulová",J100,0)</f>
        <v>0</v>
      </c>
      <c r="BJ100" s="23" t="s">
        <v>82</v>
      </c>
      <c r="BK100" s="202">
        <f>ROUND(I100*H100,2)</f>
        <v>0</v>
      </c>
      <c r="BL100" s="23" t="s">
        <v>628</v>
      </c>
      <c r="BM100" s="23" t="s">
        <v>632</v>
      </c>
    </row>
    <row r="101" spans="2:65" s="1" customFormat="1" ht="16.5" customHeight="1">
      <c r="B101" s="40"/>
      <c r="C101" s="191" t="s">
        <v>268</v>
      </c>
      <c r="D101" s="191" t="s">
        <v>147</v>
      </c>
      <c r="E101" s="192" t="s">
        <v>633</v>
      </c>
      <c r="F101" s="193" t="s">
        <v>634</v>
      </c>
      <c r="G101" s="194" t="s">
        <v>576</v>
      </c>
      <c r="H101" s="195">
        <v>1</v>
      </c>
      <c r="I101" s="196"/>
      <c r="J101" s="197">
        <f>ROUND(I101*H101,2)</f>
        <v>0</v>
      </c>
      <c r="K101" s="193" t="s">
        <v>21</v>
      </c>
      <c r="L101" s="60"/>
      <c r="M101" s="198" t="s">
        <v>21</v>
      </c>
      <c r="N101" s="199" t="s">
        <v>45</v>
      </c>
      <c r="O101" s="41"/>
      <c r="P101" s="200">
        <f>O101*H101</f>
        <v>0</v>
      </c>
      <c r="Q101" s="200">
        <v>0</v>
      </c>
      <c r="R101" s="200">
        <f>Q101*H101</f>
        <v>0</v>
      </c>
      <c r="S101" s="200">
        <v>0</v>
      </c>
      <c r="T101" s="201">
        <f>S101*H101</f>
        <v>0</v>
      </c>
      <c r="AR101" s="23" t="s">
        <v>628</v>
      </c>
      <c r="AT101" s="23" t="s">
        <v>147</v>
      </c>
      <c r="AU101" s="23" t="s">
        <v>84</v>
      </c>
      <c r="AY101" s="23" t="s">
        <v>143</v>
      </c>
      <c r="BE101" s="202">
        <f>IF(N101="základní",J101,0)</f>
        <v>0</v>
      </c>
      <c r="BF101" s="202">
        <f>IF(N101="snížená",J101,0)</f>
        <v>0</v>
      </c>
      <c r="BG101" s="202">
        <f>IF(N101="zákl. přenesená",J101,0)</f>
        <v>0</v>
      </c>
      <c r="BH101" s="202">
        <f>IF(N101="sníž. přenesená",J101,0)</f>
        <v>0</v>
      </c>
      <c r="BI101" s="202">
        <f>IF(N101="nulová",J101,0)</f>
        <v>0</v>
      </c>
      <c r="BJ101" s="23" t="s">
        <v>82</v>
      </c>
      <c r="BK101" s="202">
        <f>ROUND(I101*H101,2)</f>
        <v>0</v>
      </c>
      <c r="BL101" s="23" t="s">
        <v>628</v>
      </c>
      <c r="BM101" s="23" t="s">
        <v>635</v>
      </c>
    </row>
    <row r="102" spans="2:65" s="1" customFormat="1" ht="16.5" customHeight="1">
      <c r="B102" s="40"/>
      <c r="C102" s="191" t="s">
        <v>274</v>
      </c>
      <c r="D102" s="191" t="s">
        <v>147</v>
      </c>
      <c r="E102" s="192" t="s">
        <v>636</v>
      </c>
      <c r="F102" s="193" t="s">
        <v>637</v>
      </c>
      <c r="G102" s="194" t="s">
        <v>576</v>
      </c>
      <c r="H102" s="195">
        <v>1</v>
      </c>
      <c r="I102" s="196"/>
      <c r="J102" s="197">
        <f>ROUND(I102*H102,2)</f>
        <v>0</v>
      </c>
      <c r="K102" s="193" t="s">
        <v>21</v>
      </c>
      <c r="L102" s="60"/>
      <c r="M102" s="198" t="s">
        <v>21</v>
      </c>
      <c r="N102" s="246" t="s">
        <v>45</v>
      </c>
      <c r="O102" s="247"/>
      <c r="P102" s="248">
        <f>O102*H102</f>
        <v>0</v>
      </c>
      <c r="Q102" s="248">
        <v>0</v>
      </c>
      <c r="R102" s="248">
        <f>Q102*H102</f>
        <v>0</v>
      </c>
      <c r="S102" s="248">
        <v>0</v>
      </c>
      <c r="T102" s="249">
        <f>S102*H102</f>
        <v>0</v>
      </c>
      <c r="AR102" s="23" t="s">
        <v>628</v>
      </c>
      <c r="AT102" s="23" t="s">
        <v>147</v>
      </c>
      <c r="AU102" s="23" t="s">
        <v>84</v>
      </c>
      <c r="AY102" s="23" t="s">
        <v>143</v>
      </c>
      <c r="BE102" s="202">
        <f>IF(N102="základní",J102,0)</f>
        <v>0</v>
      </c>
      <c r="BF102" s="202">
        <f>IF(N102="snížená",J102,0)</f>
        <v>0</v>
      </c>
      <c r="BG102" s="202">
        <f>IF(N102="zákl. přenesená",J102,0)</f>
        <v>0</v>
      </c>
      <c r="BH102" s="202">
        <f>IF(N102="sníž. přenesená",J102,0)</f>
        <v>0</v>
      </c>
      <c r="BI102" s="202">
        <f>IF(N102="nulová",J102,0)</f>
        <v>0</v>
      </c>
      <c r="BJ102" s="23" t="s">
        <v>82</v>
      </c>
      <c r="BK102" s="202">
        <f>ROUND(I102*H102,2)</f>
        <v>0</v>
      </c>
      <c r="BL102" s="23" t="s">
        <v>628</v>
      </c>
      <c r="BM102" s="23" t="s">
        <v>638</v>
      </c>
    </row>
    <row r="103" spans="2:65" s="1" customFormat="1" ht="6.95" customHeight="1">
      <c r="B103" s="55"/>
      <c r="C103" s="56"/>
      <c r="D103" s="56"/>
      <c r="E103" s="56"/>
      <c r="F103" s="56"/>
      <c r="G103" s="56"/>
      <c r="H103" s="56"/>
      <c r="I103" s="138"/>
      <c r="J103" s="56"/>
      <c r="K103" s="56"/>
      <c r="L103" s="60"/>
    </row>
  </sheetData>
  <sheetProtection algorithmName="SHA-512" hashValue="eZjopBmHwGR2CYTIjLsJiRmf5AuHvln3CRmLMp7617+6mZGRBTuZrqMRIM3ZMcl0+uoa9bAhDmGz34njqblhaQ==" saltValue="yE8o4vus4lnIW9AcONy/XAr1m7AcwFb183ZnUGlg5rmgKNawDpDk2jmYJw6Ywi7Kyj204jLJNrCDSI51lFq7EQ==" spinCount="100000" sheet="1" objects="1" scenarios="1" formatColumns="0" formatRows="0" autoFilter="0"/>
  <autoFilter ref="C78:K102"/>
  <mergeCells count="10">
    <mergeCell ref="J51:J52"/>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9055118110236227" right="0.59055118110236227" top="0.59055118110236227" bottom="0.59055118110236227" header="0" footer="0"/>
  <pageSetup paperSize="9" scale="70" fitToHeight="0" orientation="portrait"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topLeftCell="A190" zoomScaleNormal="100" workbookViewId="0"/>
  </sheetViews>
  <sheetFormatPr defaultRowHeight="13.5"/>
  <cols>
    <col min="1" max="1" width="8.33203125" style="250" customWidth="1"/>
    <col min="2" max="2" width="1.6640625" style="250" customWidth="1"/>
    <col min="3" max="4" width="5" style="250" customWidth="1"/>
    <col min="5" max="5" width="11.6640625" style="250" customWidth="1"/>
    <col min="6" max="6" width="9.1640625" style="250" customWidth="1"/>
    <col min="7" max="7" width="5" style="250" customWidth="1"/>
    <col min="8" max="8" width="77.83203125" style="250" customWidth="1"/>
    <col min="9" max="10" width="20" style="250" customWidth="1"/>
    <col min="11" max="11" width="1.6640625" style="250" customWidth="1"/>
  </cols>
  <sheetData>
    <row r="1" spans="2:11" ht="37.5" customHeight="1"/>
    <row r="2" spans="2:11" ht="7.5" customHeight="1">
      <c r="B2" s="251"/>
      <c r="C2" s="252"/>
      <c r="D2" s="252"/>
      <c r="E2" s="252"/>
      <c r="F2" s="252"/>
      <c r="G2" s="252"/>
      <c r="H2" s="252"/>
      <c r="I2" s="252"/>
      <c r="J2" s="252"/>
      <c r="K2" s="253"/>
    </row>
    <row r="3" spans="2:11" s="14" customFormat="1" ht="45" customHeight="1">
      <c r="B3" s="254"/>
      <c r="C3" s="376" t="s">
        <v>639</v>
      </c>
      <c r="D3" s="376"/>
      <c r="E3" s="376"/>
      <c r="F3" s="376"/>
      <c r="G3" s="376"/>
      <c r="H3" s="376"/>
      <c r="I3" s="376"/>
      <c r="J3" s="376"/>
      <c r="K3" s="255"/>
    </row>
    <row r="4" spans="2:11" ht="25.5" customHeight="1">
      <c r="B4" s="256"/>
      <c r="C4" s="377" t="s">
        <v>640</v>
      </c>
      <c r="D4" s="377"/>
      <c r="E4" s="377"/>
      <c r="F4" s="377"/>
      <c r="G4" s="377"/>
      <c r="H4" s="377"/>
      <c r="I4" s="377"/>
      <c r="J4" s="377"/>
      <c r="K4" s="257"/>
    </row>
    <row r="5" spans="2:11" ht="5.25" customHeight="1">
      <c r="B5" s="256"/>
      <c r="C5" s="258"/>
      <c r="D5" s="258"/>
      <c r="E5" s="258"/>
      <c r="F5" s="258"/>
      <c r="G5" s="258"/>
      <c r="H5" s="258"/>
      <c r="I5" s="258"/>
      <c r="J5" s="258"/>
      <c r="K5" s="257"/>
    </row>
    <row r="6" spans="2:11" ht="15" customHeight="1">
      <c r="B6" s="256"/>
      <c r="C6" s="375" t="s">
        <v>641</v>
      </c>
      <c r="D6" s="375"/>
      <c r="E6" s="375"/>
      <c r="F6" s="375"/>
      <c r="G6" s="375"/>
      <c r="H6" s="375"/>
      <c r="I6" s="375"/>
      <c r="J6" s="375"/>
      <c r="K6" s="257"/>
    </row>
    <row r="7" spans="2:11" ht="15" customHeight="1">
      <c r="B7" s="260"/>
      <c r="C7" s="375" t="s">
        <v>642</v>
      </c>
      <c r="D7" s="375"/>
      <c r="E7" s="375"/>
      <c r="F7" s="375"/>
      <c r="G7" s="375"/>
      <c r="H7" s="375"/>
      <c r="I7" s="375"/>
      <c r="J7" s="375"/>
      <c r="K7" s="257"/>
    </row>
    <row r="8" spans="2:11" ht="12.75" customHeight="1">
      <c r="B8" s="260"/>
      <c r="C8" s="259"/>
      <c r="D8" s="259"/>
      <c r="E8" s="259"/>
      <c r="F8" s="259"/>
      <c r="G8" s="259"/>
      <c r="H8" s="259"/>
      <c r="I8" s="259"/>
      <c r="J8" s="259"/>
      <c r="K8" s="257"/>
    </row>
    <row r="9" spans="2:11" ht="15" customHeight="1">
      <c r="B9" s="260"/>
      <c r="C9" s="375" t="s">
        <v>643</v>
      </c>
      <c r="D9" s="375"/>
      <c r="E9" s="375"/>
      <c r="F9" s="375"/>
      <c r="G9" s="375"/>
      <c r="H9" s="375"/>
      <c r="I9" s="375"/>
      <c r="J9" s="375"/>
      <c r="K9" s="257"/>
    </row>
    <row r="10" spans="2:11" ht="15" customHeight="1">
      <c r="B10" s="260"/>
      <c r="C10" s="259"/>
      <c r="D10" s="375" t="s">
        <v>644</v>
      </c>
      <c r="E10" s="375"/>
      <c r="F10" s="375"/>
      <c r="G10" s="375"/>
      <c r="H10" s="375"/>
      <c r="I10" s="375"/>
      <c r="J10" s="375"/>
      <c r="K10" s="257"/>
    </row>
    <row r="11" spans="2:11" ht="15" customHeight="1">
      <c r="B11" s="260"/>
      <c r="C11" s="261"/>
      <c r="D11" s="375" t="s">
        <v>645</v>
      </c>
      <c r="E11" s="375"/>
      <c r="F11" s="375"/>
      <c r="G11" s="375"/>
      <c r="H11" s="375"/>
      <c r="I11" s="375"/>
      <c r="J11" s="375"/>
      <c r="K11" s="257"/>
    </row>
    <row r="12" spans="2:11" ht="12.75" customHeight="1">
      <c r="B12" s="260"/>
      <c r="C12" s="261"/>
      <c r="D12" s="261"/>
      <c r="E12" s="261"/>
      <c r="F12" s="261"/>
      <c r="G12" s="261"/>
      <c r="H12" s="261"/>
      <c r="I12" s="261"/>
      <c r="J12" s="261"/>
      <c r="K12" s="257"/>
    </row>
    <row r="13" spans="2:11" ht="15" customHeight="1">
      <c r="B13" s="260"/>
      <c r="C13" s="261"/>
      <c r="D13" s="375" t="s">
        <v>646</v>
      </c>
      <c r="E13" s="375"/>
      <c r="F13" s="375"/>
      <c r="G13" s="375"/>
      <c r="H13" s="375"/>
      <c r="I13" s="375"/>
      <c r="J13" s="375"/>
      <c r="K13" s="257"/>
    </row>
    <row r="14" spans="2:11" ht="15" customHeight="1">
      <c r="B14" s="260"/>
      <c r="C14" s="261"/>
      <c r="D14" s="375" t="s">
        <v>647</v>
      </c>
      <c r="E14" s="375"/>
      <c r="F14" s="375"/>
      <c r="G14" s="375"/>
      <c r="H14" s="375"/>
      <c r="I14" s="375"/>
      <c r="J14" s="375"/>
      <c r="K14" s="257"/>
    </row>
    <row r="15" spans="2:11" ht="15" customHeight="1">
      <c r="B15" s="260"/>
      <c r="C15" s="261"/>
      <c r="D15" s="375" t="s">
        <v>648</v>
      </c>
      <c r="E15" s="375"/>
      <c r="F15" s="375"/>
      <c r="G15" s="375"/>
      <c r="H15" s="375"/>
      <c r="I15" s="375"/>
      <c r="J15" s="375"/>
      <c r="K15" s="257"/>
    </row>
    <row r="16" spans="2:11" ht="15" customHeight="1">
      <c r="B16" s="260"/>
      <c r="C16" s="261"/>
      <c r="D16" s="261"/>
      <c r="E16" s="262" t="s">
        <v>649</v>
      </c>
      <c r="F16" s="375" t="s">
        <v>650</v>
      </c>
      <c r="G16" s="375"/>
      <c r="H16" s="375"/>
      <c r="I16" s="375"/>
      <c r="J16" s="375"/>
      <c r="K16" s="257"/>
    </row>
    <row r="17" spans="2:11" ht="15" customHeight="1">
      <c r="B17" s="260"/>
      <c r="C17" s="261"/>
      <c r="D17" s="261"/>
      <c r="E17" s="262" t="s">
        <v>81</v>
      </c>
      <c r="F17" s="375" t="s">
        <v>651</v>
      </c>
      <c r="G17" s="375"/>
      <c r="H17" s="375"/>
      <c r="I17" s="375"/>
      <c r="J17" s="375"/>
      <c r="K17" s="257"/>
    </row>
    <row r="18" spans="2:11" ht="15" customHeight="1">
      <c r="B18" s="260"/>
      <c r="C18" s="261"/>
      <c r="D18" s="261"/>
      <c r="E18" s="262" t="s">
        <v>652</v>
      </c>
      <c r="F18" s="375" t="s">
        <v>653</v>
      </c>
      <c r="G18" s="375"/>
      <c r="H18" s="375"/>
      <c r="I18" s="375"/>
      <c r="J18" s="375"/>
      <c r="K18" s="257"/>
    </row>
    <row r="19" spans="2:11" ht="15" customHeight="1">
      <c r="B19" s="260"/>
      <c r="C19" s="261"/>
      <c r="D19" s="261"/>
      <c r="E19" s="262" t="s">
        <v>87</v>
      </c>
      <c r="F19" s="375" t="s">
        <v>86</v>
      </c>
      <c r="G19" s="375"/>
      <c r="H19" s="375"/>
      <c r="I19" s="375"/>
      <c r="J19" s="375"/>
      <c r="K19" s="257"/>
    </row>
    <row r="20" spans="2:11" ht="15" customHeight="1">
      <c r="B20" s="260"/>
      <c r="C20" s="261"/>
      <c r="D20" s="261"/>
      <c r="E20" s="262" t="s">
        <v>570</v>
      </c>
      <c r="F20" s="375" t="s">
        <v>654</v>
      </c>
      <c r="G20" s="375"/>
      <c r="H20" s="375"/>
      <c r="I20" s="375"/>
      <c r="J20" s="375"/>
      <c r="K20" s="257"/>
    </row>
    <row r="21" spans="2:11" ht="15" customHeight="1">
      <c r="B21" s="260"/>
      <c r="C21" s="261"/>
      <c r="D21" s="261"/>
      <c r="E21" s="262" t="s">
        <v>655</v>
      </c>
      <c r="F21" s="375" t="s">
        <v>656</v>
      </c>
      <c r="G21" s="375"/>
      <c r="H21" s="375"/>
      <c r="I21" s="375"/>
      <c r="J21" s="375"/>
      <c r="K21" s="257"/>
    </row>
    <row r="22" spans="2:11" ht="12.75" customHeight="1">
      <c r="B22" s="260"/>
      <c r="C22" s="261"/>
      <c r="D22" s="261"/>
      <c r="E22" s="261"/>
      <c r="F22" s="261"/>
      <c r="G22" s="261"/>
      <c r="H22" s="261"/>
      <c r="I22" s="261"/>
      <c r="J22" s="261"/>
      <c r="K22" s="257"/>
    </row>
    <row r="23" spans="2:11" ht="15" customHeight="1">
      <c r="B23" s="260"/>
      <c r="C23" s="375" t="s">
        <v>657</v>
      </c>
      <c r="D23" s="375"/>
      <c r="E23" s="375"/>
      <c r="F23" s="375"/>
      <c r="G23" s="375"/>
      <c r="H23" s="375"/>
      <c r="I23" s="375"/>
      <c r="J23" s="375"/>
      <c r="K23" s="257"/>
    </row>
    <row r="24" spans="2:11" ht="15" customHeight="1">
      <c r="B24" s="260"/>
      <c r="C24" s="375" t="s">
        <v>658</v>
      </c>
      <c r="D24" s="375"/>
      <c r="E24" s="375"/>
      <c r="F24" s="375"/>
      <c r="G24" s="375"/>
      <c r="H24" s="375"/>
      <c r="I24" s="375"/>
      <c r="J24" s="375"/>
      <c r="K24" s="257"/>
    </row>
    <row r="25" spans="2:11" ht="15" customHeight="1">
      <c r="B25" s="260"/>
      <c r="C25" s="259"/>
      <c r="D25" s="375" t="s">
        <v>659</v>
      </c>
      <c r="E25" s="375"/>
      <c r="F25" s="375"/>
      <c r="G25" s="375"/>
      <c r="H25" s="375"/>
      <c r="I25" s="375"/>
      <c r="J25" s="375"/>
      <c r="K25" s="257"/>
    </row>
    <row r="26" spans="2:11" ht="15" customHeight="1">
      <c r="B26" s="260"/>
      <c r="C26" s="261"/>
      <c r="D26" s="375" t="s">
        <v>660</v>
      </c>
      <c r="E26" s="375"/>
      <c r="F26" s="375"/>
      <c r="G26" s="375"/>
      <c r="H26" s="375"/>
      <c r="I26" s="375"/>
      <c r="J26" s="375"/>
      <c r="K26" s="257"/>
    </row>
    <row r="27" spans="2:11" ht="12.75" customHeight="1">
      <c r="B27" s="260"/>
      <c r="C27" s="261"/>
      <c r="D27" s="261"/>
      <c r="E27" s="261"/>
      <c r="F27" s="261"/>
      <c r="G27" s="261"/>
      <c r="H27" s="261"/>
      <c r="I27" s="261"/>
      <c r="J27" s="261"/>
      <c r="K27" s="257"/>
    </row>
    <row r="28" spans="2:11" ht="15" customHeight="1">
      <c r="B28" s="260"/>
      <c r="C28" s="261"/>
      <c r="D28" s="375" t="s">
        <v>661</v>
      </c>
      <c r="E28" s="375"/>
      <c r="F28" s="375"/>
      <c r="G28" s="375"/>
      <c r="H28" s="375"/>
      <c r="I28" s="375"/>
      <c r="J28" s="375"/>
      <c r="K28" s="257"/>
    </row>
    <row r="29" spans="2:11" ht="15" customHeight="1">
      <c r="B29" s="260"/>
      <c r="C29" s="261"/>
      <c r="D29" s="375" t="s">
        <v>662</v>
      </c>
      <c r="E29" s="375"/>
      <c r="F29" s="375"/>
      <c r="G29" s="375"/>
      <c r="H29" s="375"/>
      <c r="I29" s="375"/>
      <c r="J29" s="375"/>
      <c r="K29" s="257"/>
    </row>
    <row r="30" spans="2:11" ht="12.75" customHeight="1">
      <c r="B30" s="260"/>
      <c r="C30" s="261"/>
      <c r="D30" s="261"/>
      <c r="E30" s="261"/>
      <c r="F30" s="261"/>
      <c r="G30" s="261"/>
      <c r="H30" s="261"/>
      <c r="I30" s="261"/>
      <c r="J30" s="261"/>
      <c r="K30" s="257"/>
    </row>
    <row r="31" spans="2:11" ht="15" customHeight="1">
      <c r="B31" s="260"/>
      <c r="C31" s="261"/>
      <c r="D31" s="375" t="s">
        <v>663</v>
      </c>
      <c r="E31" s="375"/>
      <c r="F31" s="375"/>
      <c r="G31" s="375"/>
      <c r="H31" s="375"/>
      <c r="I31" s="375"/>
      <c r="J31" s="375"/>
      <c r="K31" s="257"/>
    </row>
    <row r="32" spans="2:11" ht="15" customHeight="1">
      <c r="B32" s="260"/>
      <c r="C32" s="261"/>
      <c r="D32" s="375" t="s">
        <v>664</v>
      </c>
      <c r="E32" s="375"/>
      <c r="F32" s="375"/>
      <c r="G32" s="375"/>
      <c r="H32" s="375"/>
      <c r="I32" s="375"/>
      <c r="J32" s="375"/>
      <c r="K32" s="257"/>
    </row>
    <row r="33" spans="2:11" ht="15" customHeight="1">
      <c r="B33" s="260"/>
      <c r="C33" s="261"/>
      <c r="D33" s="375" t="s">
        <v>665</v>
      </c>
      <c r="E33" s="375"/>
      <c r="F33" s="375"/>
      <c r="G33" s="375"/>
      <c r="H33" s="375"/>
      <c r="I33" s="375"/>
      <c r="J33" s="375"/>
      <c r="K33" s="257"/>
    </row>
    <row r="34" spans="2:11" ht="15" customHeight="1">
      <c r="B34" s="260"/>
      <c r="C34" s="261"/>
      <c r="D34" s="259"/>
      <c r="E34" s="263" t="s">
        <v>128</v>
      </c>
      <c r="F34" s="259"/>
      <c r="G34" s="375" t="s">
        <v>666</v>
      </c>
      <c r="H34" s="375"/>
      <c r="I34" s="375"/>
      <c r="J34" s="375"/>
      <c r="K34" s="257"/>
    </row>
    <row r="35" spans="2:11" ht="30.75" customHeight="1">
      <c r="B35" s="260"/>
      <c r="C35" s="261"/>
      <c r="D35" s="259"/>
      <c r="E35" s="263" t="s">
        <v>667</v>
      </c>
      <c r="F35" s="259"/>
      <c r="G35" s="375" t="s">
        <v>668</v>
      </c>
      <c r="H35" s="375"/>
      <c r="I35" s="375"/>
      <c r="J35" s="375"/>
      <c r="K35" s="257"/>
    </row>
    <row r="36" spans="2:11" ht="15" customHeight="1">
      <c r="B36" s="260"/>
      <c r="C36" s="261"/>
      <c r="D36" s="259"/>
      <c r="E36" s="263" t="s">
        <v>55</v>
      </c>
      <c r="F36" s="259"/>
      <c r="G36" s="375" t="s">
        <v>669</v>
      </c>
      <c r="H36" s="375"/>
      <c r="I36" s="375"/>
      <c r="J36" s="375"/>
      <c r="K36" s="257"/>
    </row>
    <row r="37" spans="2:11" ht="15" customHeight="1">
      <c r="B37" s="260"/>
      <c r="C37" s="261"/>
      <c r="D37" s="259"/>
      <c r="E37" s="263" t="s">
        <v>129</v>
      </c>
      <c r="F37" s="259"/>
      <c r="G37" s="375" t="s">
        <v>670</v>
      </c>
      <c r="H37" s="375"/>
      <c r="I37" s="375"/>
      <c r="J37" s="375"/>
      <c r="K37" s="257"/>
    </row>
    <row r="38" spans="2:11" ht="15" customHeight="1">
      <c r="B38" s="260"/>
      <c r="C38" s="261"/>
      <c r="D38" s="259"/>
      <c r="E38" s="263" t="s">
        <v>130</v>
      </c>
      <c r="F38" s="259"/>
      <c r="G38" s="375" t="s">
        <v>671</v>
      </c>
      <c r="H38" s="375"/>
      <c r="I38" s="375"/>
      <c r="J38" s="375"/>
      <c r="K38" s="257"/>
    </row>
    <row r="39" spans="2:11" ht="15" customHeight="1">
      <c r="B39" s="260"/>
      <c r="C39" s="261"/>
      <c r="D39" s="259"/>
      <c r="E39" s="263" t="s">
        <v>131</v>
      </c>
      <c r="F39" s="259"/>
      <c r="G39" s="375" t="s">
        <v>672</v>
      </c>
      <c r="H39" s="375"/>
      <c r="I39" s="375"/>
      <c r="J39" s="375"/>
      <c r="K39" s="257"/>
    </row>
    <row r="40" spans="2:11" ht="15" customHeight="1">
      <c r="B40" s="260"/>
      <c r="C40" s="261"/>
      <c r="D40" s="259"/>
      <c r="E40" s="263" t="s">
        <v>673</v>
      </c>
      <c r="F40" s="259"/>
      <c r="G40" s="375" t="s">
        <v>674</v>
      </c>
      <c r="H40" s="375"/>
      <c r="I40" s="375"/>
      <c r="J40" s="375"/>
      <c r="K40" s="257"/>
    </row>
    <row r="41" spans="2:11" ht="15" customHeight="1">
      <c r="B41" s="260"/>
      <c r="C41" s="261"/>
      <c r="D41" s="259"/>
      <c r="E41" s="263"/>
      <c r="F41" s="259"/>
      <c r="G41" s="375" t="s">
        <v>675</v>
      </c>
      <c r="H41" s="375"/>
      <c r="I41" s="375"/>
      <c r="J41" s="375"/>
      <c r="K41" s="257"/>
    </row>
    <row r="42" spans="2:11" ht="15" customHeight="1">
      <c r="B42" s="260"/>
      <c r="C42" s="261"/>
      <c r="D42" s="259"/>
      <c r="E42" s="263" t="s">
        <v>676</v>
      </c>
      <c r="F42" s="259"/>
      <c r="G42" s="375" t="s">
        <v>677</v>
      </c>
      <c r="H42" s="375"/>
      <c r="I42" s="375"/>
      <c r="J42" s="375"/>
      <c r="K42" s="257"/>
    </row>
    <row r="43" spans="2:11" ht="15" customHeight="1">
      <c r="B43" s="260"/>
      <c r="C43" s="261"/>
      <c r="D43" s="259"/>
      <c r="E43" s="263" t="s">
        <v>133</v>
      </c>
      <c r="F43" s="259"/>
      <c r="G43" s="375" t="s">
        <v>678</v>
      </c>
      <c r="H43" s="375"/>
      <c r="I43" s="375"/>
      <c r="J43" s="375"/>
      <c r="K43" s="257"/>
    </row>
    <row r="44" spans="2:11" ht="12.75" customHeight="1">
      <c r="B44" s="260"/>
      <c r="C44" s="261"/>
      <c r="D44" s="259"/>
      <c r="E44" s="259"/>
      <c r="F44" s="259"/>
      <c r="G44" s="259"/>
      <c r="H44" s="259"/>
      <c r="I44" s="259"/>
      <c r="J44" s="259"/>
      <c r="K44" s="257"/>
    </row>
    <row r="45" spans="2:11" ht="15" customHeight="1">
      <c r="B45" s="260"/>
      <c r="C45" s="261"/>
      <c r="D45" s="375" t="s">
        <v>679</v>
      </c>
      <c r="E45" s="375"/>
      <c r="F45" s="375"/>
      <c r="G45" s="375"/>
      <c r="H45" s="375"/>
      <c r="I45" s="375"/>
      <c r="J45" s="375"/>
      <c r="K45" s="257"/>
    </row>
    <row r="46" spans="2:11" ht="15" customHeight="1">
      <c r="B46" s="260"/>
      <c r="C46" s="261"/>
      <c r="D46" s="261"/>
      <c r="E46" s="375" t="s">
        <v>680</v>
      </c>
      <c r="F46" s="375"/>
      <c r="G46" s="375"/>
      <c r="H46" s="375"/>
      <c r="I46" s="375"/>
      <c r="J46" s="375"/>
      <c r="K46" s="257"/>
    </row>
    <row r="47" spans="2:11" ht="15" customHeight="1">
      <c r="B47" s="260"/>
      <c r="C47" s="261"/>
      <c r="D47" s="261"/>
      <c r="E47" s="375" t="s">
        <v>681</v>
      </c>
      <c r="F47" s="375"/>
      <c r="G47" s="375"/>
      <c r="H47" s="375"/>
      <c r="I47" s="375"/>
      <c r="J47" s="375"/>
      <c r="K47" s="257"/>
    </row>
    <row r="48" spans="2:11" ht="15" customHeight="1">
      <c r="B48" s="260"/>
      <c r="C48" s="261"/>
      <c r="D48" s="261"/>
      <c r="E48" s="375" t="s">
        <v>682</v>
      </c>
      <c r="F48" s="375"/>
      <c r="G48" s="375"/>
      <c r="H48" s="375"/>
      <c r="I48" s="375"/>
      <c r="J48" s="375"/>
      <c r="K48" s="257"/>
    </row>
    <row r="49" spans="2:11" ht="15" customHeight="1">
      <c r="B49" s="260"/>
      <c r="C49" s="261"/>
      <c r="D49" s="375" t="s">
        <v>683</v>
      </c>
      <c r="E49" s="375"/>
      <c r="F49" s="375"/>
      <c r="G49" s="375"/>
      <c r="H49" s="375"/>
      <c r="I49" s="375"/>
      <c r="J49" s="375"/>
      <c r="K49" s="257"/>
    </row>
    <row r="50" spans="2:11" ht="25.5" customHeight="1">
      <c r="B50" s="256"/>
      <c r="C50" s="377" t="s">
        <v>684</v>
      </c>
      <c r="D50" s="377"/>
      <c r="E50" s="377"/>
      <c r="F50" s="377"/>
      <c r="G50" s="377"/>
      <c r="H50" s="377"/>
      <c r="I50" s="377"/>
      <c r="J50" s="377"/>
      <c r="K50" s="257"/>
    </row>
    <row r="51" spans="2:11" ht="5.25" customHeight="1">
      <c r="B51" s="256"/>
      <c r="C51" s="258"/>
      <c r="D51" s="258"/>
      <c r="E51" s="258"/>
      <c r="F51" s="258"/>
      <c r="G51" s="258"/>
      <c r="H51" s="258"/>
      <c r="I51" s="258"/>
      <c r="J51" s="258"/>
      <c r="K51" s="257"/>
    </row>
    <row r="52" spans="2:11" ht="15" customHeight="1">
      <c r="B52" s="256"/>
      <c r="C52" s="375" t="s">
        <v>685</v>
      </c>
      <c r="D52" s="375"/>
      <c r="E52" s="375"/>
      <c r="F52" s="375"/>
      <c r="G52" s="375"/>
      <c r="H52" s="375"/>
      <c r="I52" s="375"/>
      <c r="J52" s="375"/>
      <c r="K52" s="257"/>
    </row>
    <row r="53" spans="2:11" ht="15" customHeight="1">
      <c r="B53" s="256"/>
      <c r="C53" s="375" t="s">
        <v>686</v>
      </c>
      <c r="D53" s="375"/>
      <c r="E53" s="375"/>
      <c r="F53" s="375"/>
      <c r="G53" s="375"/>
      <c r="H53" s="375"/>
      <c r="I53" s="375"/>
      <c r="J53" s="375"/>
      <c r="K53" s="257"/>
    </row>
    <row r="54" spans="2:11" ht="12.75" customHeight="1">
      <c r="B54" s="256"/>
      <c r="C54" s="259"/>
      <c r="D54" s="259"/>
      <c r="E54" s="259"/>
      <c r="F54" s="259"/>
      <c r="G54" s="259"/>
      <c r="H54" s="259"/>
      <c r="I54" s="259"/>
      <c r="J54" s="259"/>
      <c r="K54" s="257"/>
    </row>
    <row r="55" spans="2:11" ht="15" customHeight="1">
      <c r="B55" s="256"/>
      <c r="C55" s="375" t="s">
        <v>687</v>
      </c>
      <c r="D55" s="375"/>
      <c r="E55" s="375"/>
      <c r="F55" s="375"/>
      <c r="G55" s="375"/>
      <c r="H55" s="375"/>
      <c r="I55" s="375"/>
      <c r="J55" s="375"/>
      <c r="K55" s="257"/>
    </row>
    <row r="56" spans="2:11" ht="15" customHeight="1">
      <c r="B56" s="256"/>
      <c r="C56" s="261"/>
      <c r="D56" s="375" t="s">
        <v>688</v>
      </c>
      <c r="E56" s="375"/>
      <c r="F56" s="375"/>
      <c r="G56" s="375"/>
      <c r="H56" s="375"/>
      <c r="I56" s="375"/>
      <c r="J56" s="375"/>
      <c r="K56" s="257"/>
    </row>
    <row r="57" spans="2:11" ht="15" customHeight="1">
      <c r="B57" s="256"/>
      <c r="C57" s="261"/>
      <c r="D57" s="375" t="s">
        <v>689</v>
      </c>
      <c r="E57" s="375"/>
      <c r="F57" s="375"/>
      <c r="G57" s="375"/>
      <c r="H57" s="375"/>
      <c r="I57" s="375"/>
      <c r="J57" s="375"/>
      <c r="K57" s="257"/>
    </row>
    <row r="58" spans="2:11" ht="15" customHeight="1">
      <c r="B58" s="256"/>
      <c r="C58" s="261"/>
      <c r="D58" s="375" t="s">
        <v>690</v>
      </c>
      <c r="E58" s="375"/>
      <c r="F58" s="375"/>
      <c r="G58" s="375"/>
      <c r="H58" s="375"/>
      <c r="I58" s="375"/>
      <c r="J58" s="375"/>
      <c r="K58" s="257"/>
    </row>
    <row r="59" spans="2:11" ht="15" customHeight="1">
      <c r="B59" s="256"/>
      <c r="C59" s="261"/>
      <c r="D59" s="375" t="s">
        <v>691</v>
      </c>
      <c r="E59" s="375"/>
      <c r="F59" s="375"/>
      <c r="G59" s="375"/>
      <c r="H59" s="375"/>
      <c r="I59" s="375"/>
      <c r="J59" s="375"/>
      <c r="K59" s="257"/>
    </row>
    <row r="60" spans="2:11" ht="15" customHeight="1">
      <c r="B60" s="256"/>
      <c r="C60" s="261"/>
      <c r="D60" s="378" t="s">
        <v>692</v>
      </c>
      <c r="E60" s="378"/>
      <c r="F60" s="378"/>
      <c r="G60" s="378"/>
      <c r="H60" s="378"/>
      <c r="I60" s="378"/>
      <c r="J60" s="378"/>
      <c r="K60" s="257"/>
    </row>
    <row r="61" spans="2:11" ht="15" customHeight="1">
      <c r="B61" s="256"/>
      <c r="C61" s="261"/>
      <c r="D61" s="375" t="s">
        <v>693</v>
      </c>
      <c r="E61" s="375"/>
      <c r="F61" s="375"/>
      <c r="G61" s="375"/>
      <c r="H61" s="375"/>
      <c r="I61" s="375"/>
      <c r="J61" s="375"/>
      <c r="K61" s="257"/>
    </row>
    <row r="62" spans="2:11" ht="12.75" customHeight="1">
      <c r="B62" s="256"/>
      <c r="C62" s="261"/>
      <c r="D62" s="261"/>
      <c r="E62" s="264"/>
      <c r="F62" s="261"/>
      <c r="G62" s="261"/>
      <c r="H62" s="261"/>
      <c r="I62" s="261"/>
      <c r="J62" s="261"/>
      <c r="K62" s="257"/>
    </row>
    <row r="63" spans="2:11" ht="15" customHeight="1">
      <c r="B63" s="256"/>
      <c r="C63" s="261"/>
      <c r="D63" s="375" t="s">
        <v>694</v>
      </c>
      <c r="E63" s="375"/>
      <c r="F63" s="375"/>
      <c r="G63" s="375"/>
      <c r="H63" s="375"/>
      <c r="I63" s="375"/>
      <c r="J63" s="375"/>
      <c r="K63" s="257"/>
    </row>
    <row r="64" spans="2:11" ht="15" customHeight="1">
      <c r="B64" s="256"/>
      <c r="C64" s="261"/>
      <c r="D64" s="378" t="s">
        <v>695</v>
      </c>
      <c r="E64" s="378"/>
      <c r="F64" s="378"/>
      <c r="G64" s="378"/>
      <c r="H64" s="378"/>
      <c r="I64" s="378"/>
      <c r="J64" s="378"/>
      <c r="K64" s="257"/>
    </row>
    <row r="65" spans="2:11" ht="15" customHeight="1">
      <c r="B65" s="256"/>
      <c r="C65" s="261"/>
      <c r="D65" s="375" t="s">
        <v>696</v>
      </c>
      <c r="E65" s="375"/>
      <c r="F65" s="375"/>
      <c r="G65" s="375"/>
      <c r="H65" s="375"/>
      <c r="I65" s="375"/>
      <c r="J65" s="375"/>
      <c r="K65" s="257"/>
    </row>
    <row r="66" spans="2:11" ht="15" customHeight="1">
      <c r="B66" s="256"/>
      <c r="C66" s="261"/>
      <c r="D66" s="375" t="s">
        <v>697</v>
      </c>
      <c r="E66" s="375"/>
      <c r="F66" s="375"/>
      <c r="G66" s="375"/>
      <c r="H66" s="375"/>
      <c r="I66" s="375"/>
      <c r="J66" s="375"/>
      <c r="K66" s="257"/>
    </row>
    <row r="67" spans="2:11" ht="15" customHeight="1">
      <c r="B67" s="256"/>
      <c r="C67" s="261"/>
      <c r="D67" s="375" t="s">
        <v>698</v>
      </c>
      <c r="E67" s="375"/>
      <c r="F67" s="375"/>
      <c r="G67" s="375"/>
      <c r="H67" s="375"/>
      <c r="I67" s="375"/>
      <c r="J67" s="375"/>
      <c r="K67" s="257"/>
    </row>
    <row r="68" spans="2:11" ht="15" customHeight="1">
      <c r="B68" s="256"/>
      <c r="C68" s="261"/>
      <c r="D68" s="375" t="s">
        <v>699</v>
      </c>
      <c r="E68" s="375"/>
      <c r="F68" s="375"/>
      <c r="G68" s="375"/>
      <c r="H68" s="375"/>
      <c r="I68" s="375"/>
      <c r="J68" s="375"/>
      <c r="K68" s="257"/>
    </row>
    <row r="69" spans="2:11" ht="12.75" customHeight="1">
      <c r="B69" s="265"/>
      <c r="C69" s="266"/>
      <c r="D69" s="266"/>
      <c r="E69" s="266"/>
      <c r="F69" s="266"/>
      <c r="G69" s="266"/>
      <c r="H69" s="266"/>
      <c r="I69" s="266"/>
      <c r="J69" s="266"/>
      <c r="K69" s="267"/>
    </row>
    <row r="70" spans="2:11" ht="18.75" customHeight="1">
      <c r="B70" s="268"/>
      <c r="C70" s="268"/>
      <c r="D70" s="268"/>
      <c r="E70" s="268"/>
      <c r="F70" s="268"/>
      <c r="G70" s="268"/>
      <c r="H70" s="268"/>
      <c r="I70" s="268"/>
      <c r="J70" s="268"/>
      <c r="K70" s="269"/>
    </row>
    <row r="71" spans="2:11" ht="18.75" customHeight="1">
      <c r="B71" s="269"/>
      <c r="C71" s="269"/>
      <c r="D71" s="269"/>
      <c r="E71" s="269"/>
      <c r="F71" s="269"/>
      <c r="G71" s="269"/>
      <c r="H71" s="269"/>
      <c r="I71" s="269"/>
      <c r="J71" s="269"/>
      <c r="K71" s="269"/>
    </row>
    <row r="72" spans="2:11" ht="7.5" customHeight="1">
      <c r="B72" s="270"/>
      <c r="C72" s="271"/>
      <c r="D72" s="271"/>
      <c r="E72" s="271"/>
      <c r="F72" s="271"/>
      <c r="G72" s="271"/>
      <c r="H72" s="271"/>
      <c r="I72" s="271"/>
      <c r="J72" s="271"/>
      <c r="K72" s="272"/>
    </row>
    <row r="73" spans="2:11" ht="45" customHeight="1">
      <c r="B73" s="273"/>
      <c r="C73" s="379" t="s">
        <v>93</v>
      </c>
      <c r="D73" s="379"/>
      <c r="E73" s="379"/>
      <c r="F73" s="379"/>
      <c r="G73" s="379"/>
      <c r="H73" s="379"/>
      <c r="I73" s="379"/>
      <c r="J73" s="379"/>
      <c r="K73" s="274"/>
    </row>
    <row r="74" spans="2:11" ht="17.25" customHeight="1">
      <c r="B74" s="273"/>
      <c r="C74" s="275" t="s">
        <v>700</v>
      </c>
      <c r="D74" s="275"/>
      <c r="E74" s="275"/>
      <c r="F74" s="275" t="s">
        <v>701</v>
      </c>
      <c r="G74" s="276"/>
      <c r="H74" s="275" t="s">
        <v>129</v>
      </c>
      <c r="I74" s="275" t="s">
        <v>59</v>
      </c>
      <c r="J74" s="275" t="s">
        <v>702</v>
      </c>
      <c r="K74" s="274"/>
    </row>
    <row r="75" spans="2:11" ht="17.25" customHeight="1">
      <c r="B75" s="273"/>
      <c r="C75" s="277" t="s">
        <v>703</v>
      </c>
      <c r="D75" s="277"/>
      <c r="E75" s="277"/>
      <c r="F75" s="278" t="s">
        <v>704</v>
      </c>
      <c r="G75" s="279"/>
      <c r="H75" s="277"/>
      <c r="I75" s="277"/>
      <c r="J75" s="277" t="s">
        <v>705</v>
      </c>
      <c r="K75" s="274"/>
    </row>
    <row r="76" spans="2:11" ht="5.25" customHeight="1">
      <c r="B76" s="273"/>
      <c r="C76" s="280"/>
      <c r="D76" s="280"/>
      <c r="E76" s="280"/>
      <c r="F76" s="280"/>
      <c r="G76" s="281"/>
      <c r="H76" s="280"/>
      <c r="I76" s="280"/>
      <c r="J76" s="280"/>
      <c r="K76" s="274"/>
    </row>
    <row r="77" spans="2:11" ht="15" customHeight="1">
      <c r="B77" s="273"/>
      <c r="C77" s="263" t="s">
        <v>55</v>
      </c>
      <c r="D77" s="280"/>
      <c r="E77" s="280"/>
      <c r="F77" s="282" t="s">
        <v>706</v>
      </c>
      <c r="G77" s="281"/>
      <c r="H77" s="263" t="s">
        <v>707</v>
      </c>
      <c r="I77" s="263" t="s">
        <v>708</v>
      </c>
      <c r="J77" s="263">
        <v>20</v>
      </c>
      <c r="K77" s="274"/>
    </row>
    <row r="78" spans="2:11" ht="15" customHeight="1">
      <c r="B78" s="273"/>
      <c r="C78" s="263" t="s">
        <v>709</v>
      </c>
      <c r="D78" s="263"/>
      <c r="E78" s="263"/>
      <c r="F78" s="282" t="s">
        <v>706</v>
      </c>
      <c r="G78" s="281"/>
      <c r="H78" s="263" t="s">
        <v>710</v>
      </c>
      <c r="I78" s="263" t="s">
        <v>708</v>
      </c>
      <c r="J78" s="263">
        <v>120</v>
      </c>
      <c r="K78" s="274"/>
    </row>
    <row r="79" spans="2:11" ht="15" customHeight="1">
      <c r="B79" s="283"/>
      <c r="C79" s="263" t="s">
        <v>711</v>
      </c>
      <c r="D79" s="263"/>
      <c r="E79" s="263"/>
      <c r="F79" s="282" t="s">
        <v>712</v>
      </c>
      <c r="G79" s="281"/>
      <c r="H79" s="263" t="s">
        <v>713</v>
      </c>
      <c r="I79" s="263" t="s">
        <v>708</v>
      </c>
      <c r="J79" s="263">
        <v>50</v>
      </c>
      <c r="K79" s="274"/>
    </row>
    <row r="80" spans="2:11" ht="15" customHeight="1">
      <c r="B80" s="283"/>
      <c r="C80" s="263" t="s">
        <v>714</v>
      </c>
      <c r="D80" s="263"/>
      <c r="E80" s="263"/>
      <c r="F80" s="282" t="s">
        <v>706</v>
      </c>
      <c r="G80" s="281"/>
      <c r="H80" s="263" t="s">
        <v>715</v>
      </c>
      <c r="I80" s="263" t="s">
        <v>716</v>
      </c>
      <c r="J80" s="263"/>
      <c r="K80" s="274"/>
    </row>
    <row r="81" spans="2:11" ht="15" customHeight="1">
      <c r="B81" s="283"/>
      <c r="C81" s="284" t="s">
        <v>717</v>
      </c>
      <c r="D81" s="284"/>
      <c r="E81" s="284"/>
      <c r="F81" s="285" t="s">
        <v>712</v>
      </c>
      <c r="G81" s="284"/>
      <c r="H81" s="284" t="s">
        <v>718</v>
      </c>
      <c r="I81" s="284" t="s">
        <v>708</v>
      </c>
      <c r="J81" s="284">
        <v>15</v>
      </c>
      <c r="K81" s="274"/>
    </row>
    <row r="82" spans="2:11" ht="15" customHeight="1">
      <c r="B82" s="283"/>
      <c r="C82" s="284" t="s">
        <v>719</v>
      </c>
      <c r="D82" s="284"/>
      <c r="E82" s="284"/>
      <c r="F82" s="285" t="s">
        <v>712</v>
      </c>
      <c r="G82" s="284"/>
      <c r="H82" s="284" t="s">
        <v>720</v>
      </c>
      <c r="I82" s="284" t="s">
        <v>708</v>
      </c>
      <c r="J82" s="284">
        <v>15</v>
      </c>
      <c r="K82" s="274"/>
    </row>
    <row r="83" spans="2:11" ht="15" customHeight="1">
      <c r="B83" s="283"/>
      <c r="C83" s="284" t="s">
        <v>721</v>
      </c>
      <c r="D83" s="284"/>
      <c r="E83" s="284"/>
      <c r="F83" s="285" t="s">
        <v>712</v>
      </c>
      <c r="G83" s="284"/>
      <c r="H83" s="284" t="s">
        <v>722</v>
      </c>
      <c r="I83" s="284" t="s">
        <v>708</v>
      </c>
      <c r="J83" s="284">
        <v>20</v>
      </c>
      <c r="K83" s="274"/>
    </row>
    <row r="84" spans="2:11" ht="15" customHeight="1">
      <c r="B84" s="283"/>
      <c r="C84" s="284" t="s">
        <v>723</v>
      </c>
      <c r="D84" s="284"/>
      <c r="E84" s="284"/>
      <c r="F84" s="285" t="s">
        <v>712</v>
      </c>
      <c r="G84" s="284"/>
      <c r="H84" s="284" t="s">
        <v>724</v>
      </c>
      <c r="I84" s="284" t="s">
        <v>708</v>
      </c>
      <c r="J84" s="284">
        <v>20</v>
      </c>
      <c r="K84" s="274"/>
    </row>
    <row r="85" spans="2:11" ht="15" customHeight="1">
      <c r="B85" s="283"/>
      <c r="C85" s="263" t="s">
        <v>725</v>
      </c>
      <c r="D85" s="263"/>
      <c r="E85" s="263"/>
      <c r="F85" s="282" t="s">
        <v>712</v>
      </c>
      <c r="G85" s="281"/>
      <c r="H85" s="263" t="s">
        <v>726</v>
      </c>
      <c r="I85" s="263" t="s">
        <v>708</v>
      </c>
      <c r="J85" s="263">
        <v>50</v>
      </c>
      <c r="K85" s="274"/>
    </row>
    <row r="86" spans="2:11" ht="15" customHeight="1">
      <c r="B86" s="283"/>
      <c r="C86" s="263" t="s">
        <v>727</v>
      </c>
      <c r="D86" s="263"/>
      <c r="E86" s="263"/>
      <c r="F86" s="282" t="s">
        <v>712</v>
      </c>
      <c r="G86" s="281"/>
      <c r="H86" s="263" t="s">
        <v>728</v>
      </c>
      <c r="I86" s="263" t="s">
        <v>708</v>
      </c>
      <c r="J86" s="263">
        <v>20</v>
      </c>
      <c r="K86" s="274"/>
    </row>
    <row r="87" spans="2:11" ht="15" customHeight="1">
      <c r="B87" s="283"/>
      <c r="C87" s="263" t="s">
        <v>729</v>
      </c>
      <c r="D87" s="263"/>
      <c r="E87" s="263"/>
      <c r="F87" s="282" t="s">
        <v>712</v>
      </c>
      <c r="G87" s="281"/>
      <c r="H87" s="263" t="s">
        <v>730</v>
      </c>
      <c r="I87" s="263" t="s">
        <v>708</v>
      </c>
      <c r="J87" s="263">
        <v>20</v>
      </c>
      <c r="K87" s="274"/>
    </row>
    <row r="88" spans="2:11" ht="15" customHeight="1">
      <c r="B88" s="283"/>
      <c r="C88" s="263" t="s">
        <v>731</v>
      </c>
      <c r="D88" s="263"/>
      <c r="E88" s="263"/>
      <c r="F88" s="282" t="s">
        <v>712</v>
      </c>
      <c r="G88" s="281"/>
      <c r="H88" s="263" t="s">
        <v>732</v>
      </c>
      <c r="I88" s="263" t="s">
        <v>708</v>
      </c>
      <c r="J88" s="263">
        <v>50</v>
      </c>
      <c r="K88" s="274"/>
    </row>
    <row r="89" spans="2:11" ht="15" customHeight="1">
      <c r="B89" s="283"/>
      <c r="C89" s="263" t="s">
        <v>733</v>
      </c>
      <c r="D89" s="263"/>
      <c r="E89" s="263"/>
      <c r="F89" s="282" t="s">
        <v>712</v>
      </c>
      <c r="G89" s="281"/>
      <c r="H89" s="263" t="s">
        <v>733</v>
      </c>
      <c r="I89" s="263" t="s">
        <v>708</v>
      </c>
      <c r="J89" s="263">
        <v>50</v>
      </c>
      <c r="K89" s="274"/>
    </row>
    <row r="90" spans="2:11" ht="15" customHeight="1">
      <c r="B90" s="283"/>
      <c r="C90" s="263" t="s">
        <v>134</v>
      </c>
      <c r="D90" s="263"/>
      <c r="E90" s="263"/>
      <c r="F90" s="282" t="s">
        <v>712</v>
      </c>
      <c r="G90" s="281"/>
      <c r="H90" s="263" t="s">
        <v>734</v>
      </c>
      <c r="I90" s="263" t="s">
        <v>708</v>
      </c>
      <c r="J90" s="263">
        <v>255</v>
      </c>
      <c r="K90" s="274"/>
    </row>
    <row r="91" spans="2:11" ht="15" customHeight="1">
      <c r="B91" s="283"/>
      <c r="C91" s="263" t="s">
        <v>735</v>
      </c>
      <c r="D91" s="263"/>
      <c r="E91" s="263"/>
      <c r="F91" s="282" t="s">
        <v>706</v>
      </c>
      <c r="G91" s="281"/>
      <c r="H91" s="263" t="s">
        <v>736</v>
      </c>
      <c r="I91" s="263" t="s">
        <v>737</v>
      </c>
      <c r="J91" s="263"/>
      <c r="K91" s="274"/>
    </row>
    <row r="92" spans="2:11" ht="15" customHeight="1">
      <c r="B92" s="283"/>
      <c r="C92" s="263" t="s">
        <v>738</v>
      </c>
      <c r="D92" s="263"/>
      <c r="E92" s="263"/>
      <c r="F92" s="282" t="s">
        <v>706</v>
      </c>
      <c r="G92" s="281"/>
      <c r="H92" s="263" t="s">
        <v>739</v>
      </c>
      <c r="I92" s="263" t="s">
        <v>740</v>
      </c>
      <c r="J92" s="263"/>
      <c r="K92" s="274"/>
    </row>
    <row r="93" spans="2:11" ht="15" customHeight="1">
      <c r="B93" s="283"/>
      <c r="C93" s="263" t="s">
        <v>741</v>
      </c>
      <c r="D93" s="263"/>
      <c r="E93" s="263"/>
      <c r="F93" s="282" t="s">
        <v>706</v>
      </c>
      <c r="G93" s="281"/>
      <c r="H93" s="263" t="s">
        <v>741</v>
      </c>
      <c r="I93" s="263" t="s">
        <v>740</v>
      </c>
      <c r="J93" s="263"/>
      <c r="K93" s="274"/>
    </row>
    <row r="94" spans="2:11" ht="15" customHeight="1">
      <c r="B94" s="283"/>
      <c r="C94" s="263" t="s">
        <v>40</v>
      </c>
      <c r="D94" s="263"/>
      <c r="E94" s="263"/>
      <c r="F94" s="282" t="s">
        <v>706</v>
      </c>
      <c r="G94" s="281"/>
      <c r="H94" s="263" t="s">
        <v>742</v>
      </c>
      <c r="I94" s="263" t="s">
        <v>740</v>
      </c>
      <c r="J94" s="263"/>
      <c r="K94" s="274"/>
    </row>
    <row r="95" spans="2:11" ht="15" customHeight="1">
      <c r="B95" s="283"/>
      <c r="C95" s="263" t="s">
        <v>50</v>
      </c>
      <c r="D95" s="263"/>
      <c r="E95" s="263"/>
      <c r="F95" s="282" t="s">
        <v>706</v>
      </c>
      <c r="G95" s="281"/>
      <c r="H95" s="263" t="s">
        <v>743</v>
      </c>
      <c r="I95" s="263" t="s">
        <v>740</v>
      </c>
      <c r="J95" s="263"/>
      <c r="K95" s="274"/>
    </row>
    <row r="96" spans="2:11" ht="15" customHeight="1">
      <c r="B96" s="286"/>
      <c r="C96" s="287"/>
      <c r="D96" s="287"/>
      <c r="E96" s="287"/>
      <c r="F96" s="287"/>
      <c r="G96" s="287"/>
      <c r="H96" s="287"/>
      <c r="I96" s="287"/>
      <c r="J96" s="287"/>
      <c r="K96" s="288"/>
    </row>
    <row r="97" spans="2:11" ht="18.75" customHeight="1">
      <c r="B97" s="289"/>
      <c r="C97" s="290"/>
      <c r="D97" s="290"/>
      <c r="E97" s="290"/>
      <c r="F97" s="290"/>
      <c r="G97" s="290"/>
      <c r="H97" s="290"/>
      <c r="I97" s="290"/>
      <c r="J97" s="290"/>
      <c r="K97" s="289"/>
    </row>
    <row r="98" spans="2:11" ht="18.75" customHeight="1">
      <c r="B98" s="269"/>
      <c r="C98" s="269"/>
      <c r="D98" s="269"/>
      <c r="E98" s="269"/>
      <c r="F98" s="269"/>
      <c r="G98" s="269"/>
      <c r="H98" s="269"/>
      <c r="I98" s="269"/>
      <c r="J98" s="269"/>
      <c r="K98" s="269"/>
    </row>
    <row r="99" spans="2:11" ht="7.5" customHeight="1">
      <c r="B99" s="270"/>
      <c r="C99" s="271"/>
      <c r="D99" s="271"/>
      <c r="E99" s="271"/>
      <c r="F99" s="271"/>
      <c r="G99" s="271"/>
      <c r="H99" s="271"/>
      <c r="I99" s="271"/>
      <c r="J99" s="271"/>
      <c r="K99" s="272"/>
    </row>
    <row r="100" spans="2:11" ht="45" customHeight="1">
      <c r="B100" s="273"/>
      <c r="C100" s="379" t="s">
        <v>744</v>
      </c>
      <c r="D100" s="379"/>
      <c r="E100" s="379"/>
      <c r="F100" s="379"/>
      <c r="G100" s="379"/>
      <c r="H100" s="379"/>
      <c r="I100" s="379"/>
      <c r="J100" s="379"/>
      <c r="K100" s="274"/>
    </row>
    <row r="101" spans="2:11" ht="17.25" customHeight="1">
      <c r="B101" s="273"/>
      <c r="C101" s="275" t="s">
        <v>700</v>
      </c>
      <c r="D101" s="275"/>
      <c r="E101" s="275"/>
      <c r="F101" s="275" t="s">
        <v>701</v>
      </c>
      <c r="G101" s="276"/>
      <c r="H101" s="275" t="s">
        <v>129</v>
      </c>
      <c r="I101" s="275" t="s">
        <v>59</v>
      </c>
      <c r="J101" s="275" t="s">
        <v>702</v>
      </c>
      <c r="K101" s="274"/>
    </row>
    <row r="102" spans="2:11" ht="17.25" customHeight="1">
      <c r="B102" s="273"/>
      <c r="C102" s="277" t="s">
        <v>703</v>
      </c>
      <c r="D102" s="277"/>
      <c r="E102" s="277"/>
      <c r="F102" s="278" t="s">
        <v>704</v>
      </c>
      <c r="G102" s="279"/>
      <c r="H102" s="277"/>
      <c r="I102" s="277"/>
      <c r="J102" s="277" t="s">
        <v>705</v>
      </c>
      <c r="K102" s="274"/>
    </row>
    <row r="103" spans="2:11" ht="5.25" customHeight="1">
      <c r="B103" s="273"/>
      <c r="C103" s="275"/>
      <c r="D103" s="275"/>
      <c r="E103" s="275"/>
      <c r="F103" s="275"/>
      <c r="G103" s="291"/>
      <c r="H103" s="275"/>
      <c r="I103" s="275"/>
      <c r="J103" s="275"/>
      <c r="K103" s="274"/>
    </row>
    <row r="104" spans="2:11" ht="15" customHeight="1">
      <c r="B104" s="273"/>
      <c r="C104" s="263" t="s">
        <v>55</v>
      </c>
      <c r="D104" s="280"/>
      <c r="E104" s="280"/>
      <c r="F104" s="282" t="s">
        <v>706</v>
      </c>
      <c r="G104" s="291"/>
      <c r="H104" s="263" t="s">
        <v>745</v>
      </c>
      <c r="I104" s="263" t="s">
        <v>708</v>
      </c>
      <c r="J104" s="263">
        <v>20</v>
      </c>
      <c r="K104" s="274"/>
    </row>
    <row r="105" spans="2:11" ht="15" customHeight="1">
      <c r="B105" s="273"/>
      <c r="C105" s="263" t="s">
        <v>709</v>
      </c>
      <c r="D105" s="263"/>
      <c r="E105" s="263"/>
      <c r="F105" s="282" t="s">
        <v>706</v>
      </c>
      <c r="G105" s="263"/>
      <c r="H105" s="263" t="s">
        <v>745</v>
      </c>
      <c r="I105" s="263" t="s">
        <v>708</v>
      </c>
      <c r="J105" s="263">
        <v>120</v>
      </c>
      <c r="K105" s="274"/>
    </row>
    <row r="106" spans="2:11" ht="15" customHeight="1">
      <c r="B106" s="283"/>
      <c r="C106" s="263" t="s">
        <v>711</v>
      </c>
      <c r="D106" s="263"/>
      <c r="E106" s="263"/>
      <c r="F106" s="282" t="s">
        <v>712</v>
      </c>
      <c r="G106" s="263"/>
      <c r="H106" s="263" t="s">
        <v>745</v>
      </c>
      <c r="I106" s="263" t="s">
        <v>708</v>
      </c>
      <c r="J106" s="263">
        <v>50</v>
      </c>
      <c r="K106" s="274"/>
    </row>
    <row r="107" spans="2:11" ht="15" customHeight="1">
      <c r="B107" s="283"/>
      <c r="C107" s="263" t="s">
        <v>714</v>
      </c>
      <c r="D107" s="263"/>
      <c r="E107" s="263"/>
      <c r="F107" s="282" t="s">
        <v>706</v>
      </c>
      <c r="G107" s="263"/>
      <c r="H107" s="263" t="s">
        <v>745</v>
      </c>
      <c r="I107" s="263" t="s">
        <v>716</v>
      </c>
      <c r="J107" s="263"/>
      <c r="K107" s="274"/>
    </row>
    <row r="108" spans="2:11" ht="15" customHeight="1">
      <c r="B108" s="283"/>
      <c r="C108" s="263" t="s">
        <v>725</v>
      </c>
      <c r="D108" s="263"/>
      <c r="E108" s="263"/>
      <c r="F108" s="282" t="s">
        <v>712</v>
      </c>
      <c r="G108" s="263"/>
      <c r="H108" s="263" t="s">
        <v>745</v>
      </c>
      <c r="I108" s="263" t="s">
        <v>708</v>
      </c>
      <c r="J108" s="263">
        <v>50</v>
      </c>
      <c r="K108" s="274"/>
    </row>
    <row r="109" spans="2:11" ht="15" customHeight="1">
      <c r="B109" s="283"/>
      <c r="C109" s="263" t="s">
        <v>733</v>
      </c>
      <c r="D109" s="263"/>
      <c r="E109" s="263"/>
      <c r="F109" s="282" t="s">
        <v>712</v>
      </c>
      <c r="G109" s="263"/>
      <c r="H109" s="263" t="s">
        <v>745</v>
      </c>
      <c r="I109" s="263" t="s">
        <v>708</v>
      </c>
      <c r="J109" s="263">
        <v>50</v>
      </c>
      <c r="K109" s="274"/>
    </row>
    <row r="110" spans="2:11" ht="15" customHeight="1">
      <c r="B110" s="283"/>
      <c r="C110" s="263" t="s">
        <v>731</v>
      </c>
      <c r="D110" s="263"/>
      <c r="E110" s="263"/>
      <c r="F110" s="282" t="s">
        <v>712</v>
      </c>
      <c r="G110" s="263"/>
      <c r="H110" s="263" t="s">
        <v>745</v>
      </c>
      <c r="I110" s="263" t="s">
        <v>708</v>
      </c>
      <c r="J110" s="263">
        <v>50</v>
      </c>
      <c r="K110" s="274"/>
    </row>
    <row r="111" spans="2:11" ht="15" customHeight="1">
      <c r="B111" s="283"/>
      <c r="C111" s="263" t="s">
        <v>55</v>
      </c>
      <c r="D111" s="263"/>
      <c r="E111" s="263"/>
      <c r="F111" s="282" t="s">
        <v>706</v>
      </c>
      <c r="G111" s="263"/>
      <c r="H111" s="263" t="s">
        <v>746</v>
      </c>
      <c r="I111" s="263" t="s">
        <v>708</v>
      </c>
      <c r="J111" s="263">
        <v>20</v>
      </c>
      <c r="K111" s="274"/>
    </row>
    <row r="112" spans="2:11" ht="15" customHeight="1">
      <c r="B112" s="283"/>
      <c r="C112" s="263" t="s">
        <v>747</v>
      </c>
      <c r="D112" s="263"/>
      <c r="E112" s="263"/>
      <c r="F112" s="282" t="s">
        <v>706</v>
      </c>
      <c r="G112" s="263"/>
      <c r="H112" s="263" t="s">
        <v>748</v>
      </c>
      <c r="I112" s="263" t="s">
        <v>708</v>
      </c>
      <c r="J112" s="263">
        <v>120</v>
      </c>
      <c r="K112" s="274"/>
    </row>
    <row r="113" spans="2:11" ht="15" customHeight="1">
      <c r="B113" s="283"/>
      <c r="C113" s="263" t="s">
        <v>40</v>
      </c>
      <c r="D113" s="263"/>
      <c r="E113" s="263"/>
      <c r="F113" s="282" t="s">
        <v>706</v>
      </c>
      <c r="G113" s="263"/>
      <c r="H113" s="263" t="s">
        <v>749</v>
      </c>
      <c r="I113" s="263" t="s">
        <v>740</v>
      </c>
      <c r="J113" s="263"/>
      <c r="K113" s="274"/>
    </row>
    <row r="114" spans="2:11" ht="15" customHeight="1">
      <c r="B114" s="283"/>
      <c r="C114" s="263" t="s">
        <v>50</v>
      </c>
      <c r="D114" s="263"/>
      <c r="E114" s="263"/>
      <c r="F114" s="282" t="s">
        <v>706</v>
      </c>
      <c r="G114" s="263"/>
      <c r="H114" s="263" t="s">
        <v>750</v>
      </c>
      <c r="I114" s="263" t="s">
        <v>740</v>
      </c>
      <c r="J114" s="263"/>
      <c r="K114" s="274"/>
    </row>
    <row r="115" spans="2:11" ht="15" customHeight="1">
      <c r="B115" s="283"/>
      <c r="C115" s="263" t="s">
        <v>59</v>
      </c>
      <c r="D115" s="263"/>
      <c r="E115" s="263"/>
      <c r="F115" s="282" t="s">
        <v>706</v>
      </c>
      <c r="G115" s="263"/>
      <c r="H115" s="263" t="s">
        <v>751</v>
      </c>
      <c r="I115" s="263" t="s">
        <v>752</v>
      </c>
      <c r="J115" s="263"/>
      <c r="K115" s="274"/>
    </row>
    <row r="116" spans="2:11" ht="15" customHeight="1">
      <c r="B116" s="286"/>
      <c r="C116" s="292"/>
      <c r="D116" s="292"/>
      <c r="E116" s="292"/>
      <c r="F116" s="292"/>
      <c r="G116" s="292"/>
      <c r="H116" s="292"/>
      <c r="I116" s="292"/>
      <c r="J116" s="292"/>
      <c r="K116" s="288"/>
    </row>
    <row r="117" spans="2:11" ht="18.75" customHeight="1">
      <c r="B117" s="293"/>
      <c r="C117" s="259"/>
      <c r="D117" s="259"/>
      <c r="E117" s="259"/>
      <c r="F117" s="294"/>
      <c r="G117" s="259"/>
      <c r="H117" s="259"/>
      <c r="I117" s="259"/>
      <c r="J117" s="259"/>
      <c r="K117" s="293"/>
    </row>
    <row r="118" spans="2:11" ht="18.75" customHeight="1">
      <c r="B118" s="269"/>
      <c r="C118" s="269"/>
      <c r="D118" s="269"/>
      <c r="E118" s="269"/>
      <c r="F118" s="269"/>
      <c r="G118" s="269"/>
      <c r="H118" s="269"/>
      <c r="I118" s="269"/>
      <c r="J118" s="269"/>
      <c r="K118" s="269"/>
    </row>
    <row r="119" spans="2:11" ht="7.5" customHeight="1">
      <c r="B119" s="295"/>
      <c r="C119" s="296"/>
      <c r="D119" s="296"/>
      <c r="E119" s="296"/>
      <c r="F119" s="296"/>
      <c r="G119" s="296"/>
      <c r="H119" s="296"/>
      <c r="I119" s="296"/>
      <c r="J119" s="296"/>
      <c r="K119" s="297"/>
    </row>
    <row r="120" spans="2:11" ht="45" customHeight="1">
      <c r="B120" s="298"/>
      <c r="C120" s="376" t="s">
        <v>753</v>
      </c>
      <c r="D120" s="376"/>
      <c r="E120" s="376"/>
      <c r="F120" s="376"/>
      <c r="G120" s="376"/>
      <c r="H120" s="376"/>
      <c r="I120" s="376"/>
      <c r="J120" s="376"/>
      <c r="K120" s="299"/>
    </row>
    <row r="121" spans="2:11" ht="17.25" customHeight="1">
      <c r="B121" s="300"/>
      <c r="C121" s="275" t="s">
        <v>700</v>
      </c>
      <c r="D121" s="275"/>
      <c r="E121" s="275"/>
      <c r="F121" s="275" t="s">
        <v>701</v>
      </c>
      <c r="G121" s="276"/>
      <c r="H121" s="275" t="s">
        <v>129</v>
      </c>
      <c r="I121" s="275" t="s">
        <v>59</v>
      </c>
      <c r="J121" s="275" t="s">
        <v>702</v>
      </c>
      <c r="K121" s="301"/>
    </row>
    <row r="122" spans="2:11" ht="17.25" customHeight="1">
      <c r="B122" s="300"/>
      <c r="C122" s="277" t="s">
        <v>703</v>
      </c>
      <c r="D122" s="277"/>
      <c r="E122" s="277"/>
      <c r="F122" s="278" t="s">
        <v>704</v>
      </c>
      <c r="G122" s="279"/>
      <c r="H122" s="277"/>
      <c r="I122" s="277"/>
      <c r="J122" s="277" t="s">
        <v>705</v>
      </c>
      <c r="K122" s="301"/>
    </row>
    <row r="123" spans="2:11" ht="5.25" customHeight="1">
      <c r="B123" s="302"/>
      <c r="C123" s="280"/>
      <c r="D123" s="280"/>
      <c r="E123" s="280"/>
      <c r="F123" s="280"/>
      <c r="G123" s="263"/>
      <c r="H123" s="280"/>
      <c r="I123" s="280"/>
      <c r="J123" s="280"/>
      <c r="K123" s="303"/>
    </row>
    <row r="124" spans="2:11" ht="15" customHeight="1">
      <c r="B124" s="302"/>
      <c r="C124" s="263" t="s">
        <v>709</v>
      </c>
      <c r="D124" s="280"/>
      <c r="E124" s="280"/>
      <c r="F124" s="282" t="s">
        <v>706</v>
      </c>
      <c r="G124" s="263"/>
      <c r="H124" s="263" t="s">
        <v>745</v>
      </c>
      <c r="I124" s="263" t="s">
        <v>708</v>
      </c>
      <c r="J124" s="263">
        <v>120</v>
      </c>
      <c r="K124" s="304"/>
    </row>
    <row r="125" spans="2:11" ht="15" customHeight="1">
      <c r="B125" s="302"/>
      <c r="C125" s="263" t="s">
        <v>754</v>
      </c>
      <c r="D125" s="263"/>
      <c r="E125" s="263"/>
      <c r="F125" s="282" t="s">
        <v>706</v>
      </c>
      <c r="G125" s="263"/>
      <c r="H125" s="263" t="s">
        <v>755</v>
      </c>
      <c r="I125" s="263" t="s">
        <v>708</v>
      </c>
      <c r="J125" s="263" t="s">
        <v>756</v>
      </c>
      <c r="K125" s="304"/>
    </row>
    <row r="126" spans="2:11" ht="15" customHeight="1">
      <c r="B126" s="302"/>
      <c r="C126" s="263" t="s">
        <v>655</v>
      </c>
      <c r="D126" s="263"/>
      <c r="E126" s="263"/>
      <c r="F126" s="282" t="s">
        <v>706</v>
      </c>
      <c r="G126" s="263"/>
      <c r="H126" s="263" t="s">
        <v>757</v>
      </c>
      <c r="I126" s="263" t="s">
        <v>708</v>
      </c>
      <c r="J126" s="263" t="s">
        <v>756</v>
      </c>
      <c r="K126" s="304"/>
    </row>
    <row r="127" spans="2:11" ht="15" customHeight="1">
      <c r="B127" s="302"/>
      <c r="C127" s="263" t="s">
        <v>717</v>
      </c>
      <c r="D127" s="263"/>
      <c r="E127" s="263"/>
      <c r="F127" s="282" t="s">
        <v>712</v>
      </c>
      <c r="G127" s="263"/>
      <c r="H127" s="263" t="s">
        <v>718</v>
      </c>
      <c r="I127" s="263" t="s">
        <v>708</v>
      </c>
      <c r="J127" s="263">
        <v>15</v>
      </c>
      <c r="K127" s="304"/>
    </row>
    <row r="128" spans="2:11" ht="15" customHeight="1">
      <c r="B128" s="302"/>
      <c r="C128" s="284" t="s">
        <v>719</v>
      </c>
      <c r="D128" s="284"/>
      <c r="E128" s="284"/>
      <c r="F128" s="285" t="s">
        <v>712</v>
      </c>
      <c r="G128" s="284"/>
      <c r="H128" s="284" t="s">
        <v>720</v>
      </c>
      <c r="I128" s="284" t="s">
        <v>708</v>
      </c>
      <c r="J128" s="284">
        <v>15</v>
      </c>
      <c r="K128" s="304"/>
    </row>
    <row r="129" spans="2:11" ht="15" customHeight="1">
      <c r="B129" s="302"/>
      <c r="C129" s="284" t="s">
        <v>721</v>
      </c>
      <c r="D129" s="284"/>
      <c r="E129" s="284"/>
      <c r="F129" s="285" t="s">
        <v>712</v>
      </c>
      <c r="G129" s="284"/>
      <c r="H129" s="284" t="s">
        <v>722</v>
      </c>
      <c r="I129" s="284" t="s">
        <v>708</v>
      </c>
      <c r="J129" s="284">
        <v>20</v>
      </c>
      <c r="K129" s="304"/>
    </row>
    <row r="130" spans="2:11" ht="15" customHeight="1">
      <c r="B130" s="302"/>
      <c r="C130" s="284" t="s">
        <v>723</v>
      </c>
      <c r="D130" s="284"/>
      <c r="E130" s="284"/>
      <c r="F130" s="285" t="s">
        <v>712</v>
      </c>
      <c r="G130" s="284"/>
      <c r="H130" s="284" t="s">
        <v>724</v>
      </c>
      <c r="I130" s="284" t="s">
        <v>708</v>
      </c>
      <c r="J130" s="284">
        <v>20</v>
      </c>
      <c r="K130" s="304"/>
    </row>
    <row r="131" spans="2:11" ht="15" customHeight="1">
      <c r="B131" s="302"/>
      <c r="C131" s="263" t="s">
        <v>711</v>
      </c>
      <c r="D131" s="263"/>
      <c r="E131" s="263"/>
      <c r="F131" s="282" t="s">
        <v>712</v>
      </c>
      <c r="G131" s="263"/>
      <c r="H131" s="263" t="s">
        <v>745</v>
      </c>
      <c r="I131" s="263" t="s">
        <v>708</v>
      </c>
      <c r="J131" s="263">
        <v>50</v>
      </c>
      <c r="K131" s="304"/>
    </row>
    <row r="132" spans="2:11" ht="15" customHeight="1">
      <c r="B132" s="302"/>
      <c r="C132" s="263" t="s">
        <v>725</v>
      </c>
      <c r="D132" s="263"/>
      <c r="E132" s="263"/>
      <c r="F132" s="282" t="s">
        <v>712</v>
      </c>
      <c r="G132" s="263"/>
      <c r="H132" s="263" t="s">
        <v>745</v>
      </c>
      <c r="I132" s="263" t="s">
        <v>708</v>
      </c>
      <c r="J132" s="263">
        <v>50</v>
      </c>
      <c r="K132" s="304"/>
    </row>
    <row r="133" spans="2:11" ht="15" customHeight="1">
      <c r="B133" s="302"/>
      <c r="C133" s="263" t="s">
        <v>731</v>
      </c>
      <c r="D133" s="263"/>
      <c r="E133" s="263"/>
      <c r="F133" s="282" t="s">
        <v>712</v>
      </c>
      <c r="G133" s="263"/>
      <c r="H133" s="263" t="s">
        <v>745</v>
      </c>
      <c r="I133" s="263" t="s">
        <v>708</v>
      </c>
      <c r="J133" s="263">
        <v>50</v>
      </c>
      <c r="K133" s="304"/>
    </row>
    <row r="134" spans="2:11" ht="15" customHeight="1">
      <c r="B134" s="302"/>
      <c r="C134" s="263" t="s">
        <v>733</v>
      </c>
      <c r="D134" s="263"/>
      <c r="E134" s="263"/>
      <c r="F134" s="282" t="s">
        <v>712</v>
      </c>
      <c r="G134" s="263"/>
      <c r="H134" s="263" t="s">
        <v>745</v>
      </c>
      <c r="I134" s="263" t="s">
        <v>708</v>
      </c>
      <c r="J134" s="263">
        <v>50</v>
      </c>
      <c r="K134" s="304"/>
    </row>
    <row r="135" spans="2:11" ht="15" customHeight="1">
      <c r="B135" s="302"/>
      <c r="C135" s="263" t="s">
        <v>134</v>
      </c>
      <c r="D135" s="263"/>
      <c r="E135" s="263"/>
      <c r="F135" s="282" t="s">
        <v>712</v>
      </c>
      <c r="G135" s="263"/>
      <c r="H135" s="263" t="s">
        <v>758</v>
      </c>
      <c r="I135" s="263" t="s">
        <v>708</v>
      </c>
      <c r="J135" s="263">
        <v>255</v>
      </c>
      <c r="K135" s="304"/>
    </row>
    <row r="136" spans="2:11" ht="15" customHeight="1">
      <c r="B136" s="302"/>
      <c r="C136" s="263" t="s">
        <v>735</v>
      </c>
      <c r="D136" s="263"/>
      <c r="E136" s="263"/>
      <c r="F136" s="282" t="s">
        <v>706</v>
      </c>
      <c r="G136" s="263"/>
      <c r="H136" s="263" t="s">
        <v>759</v>
      </c>
      <c r="I136" s="263" t="s">
        <v>737</v>
      </c>
      <c r="J136" s="263"/>
      <c r="K136" s="304"/>
    </row>
    <row r="137" spans="2:11" ht="15" customHeight="1">
      <c r="B137" s="302"/>
      <c r="C137" s="263" t="s">
        <v>738</v>
      </c>
      <c r="D137" s="263"/>
      <c r="E137" s="263"/>
      <c r="F137" s="282" t="s">
        <v>706</v>
      </c>
      <c r="G137" s="263"/>
      <c r="H137" s="263" t="s">
        <v>760</v>
      </c>
      <c r="I137" s="263" t="s">
        <v>740</v>
      </c>
      <c r="J137" s="263"/>
      <c r="K137" s="304"/>
    </row>
    <row r="138" spans="2:11" ht="15" customHeight="1">
      <c r="B138" s="302"/>
      <c r="C138" s="263" t="s">
        <v>741</v>
      </c>
      <c r="D138" s="263"/>
      <c r="E138" s="263"/>
      <c r="F138" s="282" t="s">
        <v>706</v>
      </c>
      <c r="G138" s="263"/>
      <c r="H138" s="263" t="s">
        <v>741</v>
      </c>
      <c r="I138" s="263" t="s">
        <v>740</v>
      </c>
      <c r="J138" s="263"/>
      <c r="K138" s="304"/>
    </row>
    <row r="139" spans="2:11" ht="15" customHeight="1">
      <c r="B139" s="302"/>
      <c r="C139" s="263" t="s">
        <v>40</v>
      </c>
      <c r="D139" s="263"/>
      <c r="E139" s="263"/>
      <c r="F139" s="282" t="s">
        <v>706</v>
      </c>
      <c r="G139" s="263"/>
      <c r="H139" s="263" t="s">
        <v>761</v>
      </c>
      <c r="I139" s="263" t="s">
        <v>740</v>
      </c>
      <c r="J139" s="263"/>
      <c r="K139" s="304"/>
    </row>
    <row r="140" spans="2:11" ht="15" customHeight="1">
      <c r="B140" s="302"/>
      <c r="C140" s="263" t="s">
        <v>762</v>
      </c>
      <c r="D140" s="263"/>
      <c r="E140" s="263"/>
      <c r="F140" s="282" t="s">
        <v>706</v>
      </c>
      <c r="G140" s="263"/>
      <c r="H140" s="263" t="s">
        <v>763</v>
      </c>
      <c r="I140" s="263" t="s">
        <v>740</v>
      </c>
      <c r="J140" s="263"/>
      <c r="K140" s="304"/>
    </row>
    <row r="141" spans="2:11" ht="15" customHeight="1">
      <c r="B141" s="305"/>
      <c r="C141" s="306"/>
      <c r="D141" s="306"/>
      <c r="E141" s="306"/>
      <c r="F141" s="306"/>
      <c r="G141" s="306"/>
      <c r="H141" s="306"/>
      <c r="I141" s="306"/>
      <c r="J141" s="306"/>
      <c r="K141" s="307"/>
    </row>
    <row r="142" spans="2:11" ht="18.75" customHeight="1">
      <c r="B142" s="259"/>
      <c r="C142" s="259"/>
      <c r="D142" s="259"/>
      <c r="E142" s="259"/>
      <c r="F142" s="294"/>
      <c r="G142" s="259"/>
      <c r="H142" s="259"/>
      <c r="I142" s="259"/>
      <c r="J142" s="259"/>
      <c r="K142" s="259"/>
    </row>
    <row r="143" spans="2:11" ht="18.75" customHeight="1">
      <c r="B143" s="269"/>
      <c r="C143" s="269"/>
      <c r="D143" s="269"/>
      <c r="E143" s="269"/>
      <c r="F143" s="269"/>
      <c r="G143" s="269"/>
      <c r="H143" s="269"/>
      <c r="I143" s="269"/>
      <c r="J143" s="269"/>
      <c r="K143" s="269"/>
    </row>
    <row r="144" spans="2:11" ht="7.5" customHeight="1">
      <c r="B144" s="270"/>
      <c r="C144" s="271"/>
      <c r="D144" s="271"/>
      <c r="E144" s="271"/>
      <c r="F144" s="271"/>
      <c r="G144" s="271"/>
      <c r="H144" s="271"/>
      <c r="I144" s="271"/>
      <c r="J144" s="271"/>
      <c r="K144" s="272"/>
    </row>
    <row r="145" spans="2:11" ht="45" customHeight="1">
      <c r="B145" s="273"/>
      <c r="C145" s="379" t="s">
        <v>764</v>
      </c>
      <c r="D145" s="379"/>
      <c r="E145" s="379"/>
      <c r="F145" s="379"/>
      <c r="G145" s="379"/>
      <c r="H145" s="379"/>
      <c r="I145" s="379"/>
      <c r="J145" s="379"/>
      <c r="K145" s="274"/>
    </row>
    <row r="146" spans="2:11" ht="17.25" customHeight="1">
      <c r="B146" s="273"/>
      <c r="C146" s="275" t="s">
        <v>700</v>
      </c>
      <c r="D146" s="275"/>
      <c r="E146" s="275"/>
      <c r="F146" s="275" t="s">
        <v>701</v>
      </c>
      <c r="G146" s="276"/>
      <c r="H146" s="275" t="s">
        <v>129</v>
      </c>
      <c r="I146" s="275" t="s">
        <v>59</v>
      </c>
      <c r="J146" s="275" t="s">
        <v>702</v>
      </c>
      <c r="K146" s="274"/>
    </row>
    <row r="147" spans="2:11" ht="17.25" customHeight="1">
      <c r="B147" s="273"/>
      <c r="C147" s="277" t="s">
        <v>703</v>
      </c>
      <c r="D147" s="277"/>
      <c r="E147" s="277"/>
      <c r="F147" s="278" t="s">
        <v>704</v>
      </c>
      <c r="G147" s="279"/>
      <c r="H147" s="277"/>
      <c r="I147" s="277"/>
      <c r="J147" s="277" t="s">
        <v>705</v>
      </c>
      <c r="K147" s="274"/>
    </row>
    <row r="148" spans="2:11" ht="5.25" customHeight="1">
      <c r="B148" s="283"/>
      <c r="C148" s="280"/>
      <c r="D148" s="280"/>
      <c r="E148" s="280"/>
      <c r="F148" s="280"/>
      <c r="G148" s="281"/>
      <c r="H148" s="280"/>
      <c r="I148" s="280"/>
      <c r="J148" s="280"/>
      <c r="K148" s="304"/>
    </row>
    <row r="149" spans="2:11" ht="15" customHeight="1">
      <c r="B149" s="283"/>
      <c r="C149" s="308" t="s">
        <v>709</v>
      </c>
      <c r="D149" s="263"/>
      <c r="E149" s="263"/>
      <c r="F149" s="309" t="s">
        <v>706</v>
      </c>
      <c r="G149" s="263"/>
      <c r="H149" s="308" t="s">
        <v>745</v>
      </c>
      <c r="I149" s="308" t="s">
        <v>708</v>
      </c>
      <c r="J149" s="308">
        <v>120</v>
      </c>
      <c r="K149" s="304"/>
    </row>
    <row r="150" spans="2:11" ht="15" customHeight="1">
      <c r="B150" s="283"/>
      <c r="C150" s="308" t="s">
        <v>754</v>
      </c>
      <c r="D150" s="263"/>
      <c r="E150" s="263"/>
      <c r="F150" s="309" t="s">
        <v>706</v>
      </c>
      <c r="G150" s="263"/>
      <c r="H150" s="308" t="s">
        <v>765</v>
      </c>
      <c r="I150" s="308" t="s">
        <v>708</v>
      </c>
      <c r="J150" s="308" t="s">
        <v>756</v>
      </c>
      <c r="K150" s="304"/>
    </row>
    <row r="151" spans="2:11" ht="15" customHeight="1">
      <c r="B151" s="283"/>
      <c r="C151" s="308" t="s">
        <v>655</v>
      </c>
      <c r="D151" s="263"/>
      <c r="E151" s="263"/>
      <c r="F151" s="309" t="s">
        <v>706</v>
      </c>
      <c r="G151" s="263"/>
      <c r="H151" s="308" t="s">
        <v>766</v>
      </c>
      <c r="I151" s="308" t="s">
        <v>708</v>
      </c>
      <c r="J151" s="308" t="s">
        <v>756</v>
      </c>
      <c r="K151" s="304"/>
    </row>
    <row r="152" spans="2:11" ht="15" customHeight="1">
      <c r="B152" s="283"/>
      <c r="C152" s="308" t="s">
        <v>711</v>
      </c>
      <c r="D152" s="263"/>
      <c r="E152" s="263"/>
      <c r="F152" s="309" t="s">
        <v>712</v>
      </c>
      <c r="G152" s="263"/>
      <c r="H152" s="308" t="s">
        <v>745</v>
      </c>
      <c r="I152" s="308" t="s">
        <v>708</v>
      </c>
      <c r="J152" s="308">
        <v>50</v>
      </c>
      <c r="K152" s="304"/>
    </row>
    <row r="153" spans="2:11" ht="15" customHeight="1">
      <c r="B153" s="283"/>
      <c r="C153" s="308" t="s">
        <v>714</v>
      </c>
      <c r="D153" s="263"/>
      <c r="E153" s="263"/>
      <c r="F153" s="309" t="s">
        <v>706</v>
      </c>
      <c r="G153" s="263"/>
      <c r="H153" s="308" t="s">
        <v>745</v>
      </c>
      <c r="I153" s="308" t="s">
        <v>716</v>
      </c>
      <c r="J153" s="308"/>
      <c r="K153" s="304"/>
    </row>
    <row r="154" spans="2:11" ht="15" customHeight="1">
      <c r="B154" s="283"/>
      <c r="C154" s="308" t="s">
        <v>725</v>
      </c>
      <c r="D154" s="263"/>
      <c r="E154" s="263"/>
      <c r="F154" s="309" t="s">
        <v>712</v>
      </c>
      <c r="G154" s="263"/>
      <c r="H154" s="308" t="s">
        <v>745</v>
      </c>
      <c r="I154" s="308" t="s">
        <v>708</v>
      </c>
      <c r="J154" s="308">
        <v>50</v>
      </c>
      <c r="K154" s="304"/>
    </row>
    <row r="155" spans="2:11" ht="15" customHeight="1">
      <c r="B155" s="283"/>
      <c r="C155" s="308" t="s">
        <v>733</v>
      </c>
      <c r="D155" s="263"/>
      <c r="E155" s="263"/>
      <c r="F155" s="309" t="s">
        <v>712</v>
      </c>
      <c r="G155" s="263"/>
      <c r="H155" s="308" t="s">
        <v>745</v>
      </c>
      <c r="I155" s="308" t="s">
        <v>708</v>
      </c>
      <c r="J155" s="308">
        <v>50</v>
      </c>
      <c r="K155" s="304"/>
    </row>
    <row r="156" spans="2:11" ht="15" customHeight="1">
      <c r="B156" s="283"/>
      <c r="C156" s="308" t="s">
        <v>731</v>
      </c>
      <c r="D156" s="263"/>
      <c r="E156" s="263"/>
      <c r="F156" s="309" t="s">
        <v>712</v>
      </c>
      <c r="G156" s="263"/>
      <c r="H156" s="308" t="s">
        <v>745</v>
      </c>
      <c r="I156" s="308" t="s">
        <v>708</v>
      </c>
      <c r="J156" s="308">
        <v>50</v>
      </c>
      <c r="K156" s="304"/>
    </row>
    <row r="157" spans="2:11" ht="15" customHeight="1">
      <c r="B157" s="283"/>
      <c r="C157" s="308" t="s">
        <v>99</v>
      </c>
      <c r="D157" s="263"/>
      <c r="E157" s="263"/>
      <c r="F157" s="309" t="s">
        <v>706</v>
      </c>
      <c r="G157" s="263"/>
      <c r="H157" s="308" t="s">
        <v>767</v>
      </c>
      <c r="I157" s="308" t="s">
        <v>708</v>
      </c>
      <c r="J157" s="308" t="s">
        <v>768</v>
      </c>
      <c r="K157" s="304"/>
    </row>
    <row r="158" spans="2:11" ht="15" customHeight="1">
      <c r="B158" s="283"/>
      <c r="C158" s="308" t="s">
        <v>769</v>
      </c>
      <c r="D158" s="263"/>
      <c r="E158" s="263"/>
      <c r="F158" s="309" t="s">
        <v>706</v>
      </c>
      <c r="G158" s="263"/>
      <c r="H158" s="308" t="s">
        <v>770</v>
      </c>
      <c r="I158" s="308" t="s">
        <v>740</v>
      </c>
      <c r="J158" s="308"/>
      <c r="K158" s="304"/>
    </row>
    <row r="159" spans="2:11" ht="15" customHeight="1">
      <c r="B159" s="310"/>
      <c r="C159" s="292"/>
      <c r="D159" s="292"/>
      <c r="E159" s="292"/>
      <c r="F159" s="292"/>
      <c r="G159" s="292"/>
      <c r="H159" s="292"/>
      <c r="I159" s="292"/>
      <c r="J159" s="292"/>
      <c r="K159" s="311"/>
    </row>
    <row r="160" spans="2:11" ht="18.75" customHeight="1">
      <c r="B160" s="259"/>
      <c r="C160" s="263"/>
      <c r="D160" s="263"/>
      <c r="E160" s="263"/>
      <c r="F160" s="282"/>
      <c r="G160" s="263"/>
      <c r="H160" s="263"/>
      <c r="I160" s="263"/>
      <c r="J160" s="263"/>
      <c r="K160" s="259"/>
    </row>
    <row r="161" spans="2:11" ht="18.75" customHeight="1">
      <c r="B161" s="269"/>
      <c r="C161" s="269"/>
      <c r="D161" s="269"/>
      <c r="E161" s="269"/>
      <c r="F161" s="269"/>
      <c r="G161" s="269"/>
      <c r="H161" s="269"/>
      <c r="I161" s="269"/>
      <c r="J161" s="269"/>
      <c r="K161" s="269"/>
    </row>
    <row r="162" spans="2:11" ht="7.5" customHeight="1">
      <c r="B162" s="251"/>
      <c r="C162" s="252"/>
      <c r="D162" s="252"/>
      <c r="E162" s="252"/>
      <c r="F162" s="252"/>
      <c r="G162" s="252"/>
      <c r="H162" s="252"/>
      <c r="I162" s="252"/>
      <c r="J162" s="252"/>
      <c r="K162" s="253"/>
    </row>
    <row r="163" spans="2:11" ht="45" customHeight="1">
      <c r="B163" s="254"/>
      <c r="C163" s="376" t="s">
        <v>771</v>
      </c>
      <c r="D163" s="376"/>
      <c r="E163" s="376"/>
      <c r="F163" s="376"/>
      <c r="G163" s="376"/>
      <c r="H163" s="376"/>
      <c r="I163" s="376"/>
      <c r="J163" s="376"/>
      <c r="K163" s="255"/>
    </row>
    <row r="164" spans="2:11" ht="17.25" customHeight="1">
      <c r="B164" s="254"/>
      <c r="C164" s="275" t="s">
        <v>700</v>
      </c>
      <c r="D164" s="275"/>
      <c r="E164" s="275"/>
      <c r="F164" s="275" t="s">
        <v>701</v>
      </c>
      <c r="G164" s="312"/>
      <c r="H164" s="313" t="s">
        <v>129</v>
      </c>
      <c r="I164" s="313" t="s">
        <v>59</v>
      </c>
      <c r="J164" s="275" t="s">
        <v>702</v>
      </c>
      <c r="K164" s="255"/>
    </row>
    <row r="165" spans="2:11" ht="17.25" customHeight="1">
      <c r="B165" s="256"/>
      <c r="C165" s="277" t="s">
        <v>703</v>
      </c>
      <c r="D165" s="277"/>
      <c r="E165" s="277"/>
      <c r="F165" s="278" t="s">
        <v>704</v>
      </c>
      <c r="G165" s="314"/>
      <c r="H165" s="315"/>
      <c r="I165" s="315"/>
      <c r="J165" s="277" t="s">
        <v>705</v>
      </c>
      <c r="K165" s="257"/>
    </row>
    <row r="166" spans="2:11" ht="5.25" customHeight="1">
      <c r="B166" s="283"/>
      <c r="C166" s="280"/>
      <c r="D166" s="280"/>
      <c r="E166" s="280"/>
      <c r="F166" s="280"/>
      <c r="G166" s="281"/>
      <c r="H166" s="280"/>
      <c r="I166" s="280"/>
      <c r="J166" s="280"/>
      <c r="K166" s="304"/>
    </row>
    <row r="167" spans="2:11" ht="15" customHeight="1">
      <c r="B167" s="283"/>
      <c r="C167" s="263" t="s">
        <v>709</v>
      </c>
      <c r="D167" s="263"/>
      <c r="E167" s="263"/>
      <c r="F167" s="282" t="s">
        <v>706</v>
      </c>
      <c r="G167" s="263"/>
      <c r="H167" s="263" t="s">
        <v>745</v>
      </c>
      <c r="I167" s="263" t="s">
        <v>708</v>
      </c>
      <c r="J167" s="263">
        <v>120</v>
      </c>
      <c r="K167" s="304"/>
    </row>
    <row r="168" spans="2:11" ht="15" customHeight="1">
      <c r="B168" s="283"/>
      <c r="C168" s="263" t="s">
        <v>754</v>
      </c>
      <c r="D168" s="263"/>
      <c r="E168" s="263"/>
      <c r="F168" s="282" t="s">
        <v>706</v>
      </c>
      <c r="G168" s="263"/>
      <c r="H168" s="263" t="s">
        <v>755</v>
      </c>
      <c r="I168" s="263" t="s">
        <v>708</v>
      </c>
      <c r="J168" s="263" t="s">
        <v>756</v>
      </c>
      <c r="K168" s="304"/>
    </row>
    <row r="169" spans="2:11" ht="15" customHeight="1">
      <c r="B169" s="283"/>
      <c r="C169" s="263" t="s">
        <v>655</v>
      </c>
      <c r="D169" s="263"/>
      <c r="E169" s="263"/>
      <c r="F169" s="282" t="s">
        <v>706</v>
      </c>
      <c r="G169" s="263"/>
      <c r="H169" s="263" t="s">
        <v>772</v>
      </c>
      <c r="I169" s="263" t="s">
        <v>708</v>
      </c>
      <c r="J169" s="263" t="s">
        <v>756</v>
      </c>
      <c r="K169" s="304"/>
    </row>
    <row r="170" spans="2:11" ht="15" customHeight="1">
      <c r="B170" s="283"/>
      <c r="C170" s="263" t="s">
        <v>711</v>
      </c>
      <c r="D170" s="263"/>
      <c r="E170" s="263"/>
      <c r="F170" s="282" t="s">
        <v>712</v>
      </c>
      <c r="G170" s="263"/>
      <c r="H170" s="263" t="s">
        <v>772</v>
      </c>
      <c r="I170" s="263" t="s">
        <v>708</v>
      </c>
      <c r="J170" s="263">
        <v>50</v>
      </c>
      <c r="K170" s="304"/>
    </row>
    <row r="171" spans="2:11" ht="15" customHeight="1">
      <c r="B171" s="283"/>
      <c r="C171" s="263" t="s">
        <v>714</v>
      </c>
      <c r="D171" s="263"/>
      <c r="E171" s="263"/>
      <c r="F171" s="282" t="s">
        <v>706</v>
      </c>
      <c r="G171" s="263"/>
      <c r="H171" s="263" t="s">
        <v>772</v>
      </c>
      <c r="I171" s="263" t="s">
        <v>716</v>
      </c>
      <c r="J171" s="263"/>
      <c r="K171" s="304"/>
    </row>
    <row r="172" spans="2:11" ht="15" customHeight="1">
      <c r="B172" s="283"/>
      <c r="C172" s="263" t="s">
        <v>725</v>
      </c>
      <c r="D172" s="263"/>
      <c r="E172" s="263"/>
      <c r="F172" s="282" t="s">
        <v>712</v>
      </c>
      <c r="G172" s="263"/>
      <c r="H172" s="263" t="s">
        <v>772</v>
      </c>
      <c r="I172" s="263" t="s">
        <v>708</v>
      </c>
      <c r="J172" s="263">
        <v>50</v>
      </c>
      <c r="K172" s="304"/>
    </row>
    <row r="173" spans="2:11" ht="15" customHeight="1">
      <c r="B173" s="283"/>
      <c r="C173" s="263" t="s">
        <v>733</v>
      </c>
      <c r="D173" s="263"/>
      <c r="E173" s="263"/>
      <c r="F173" s="282" t="s">
        <v>712</v>
      </c>
      <c r="G173" s="263"/>
      <c r="H173" s="263" t="s">
        <v>772</v>
      </c>
      <c r="I173" s="263" t="s">
        <v>708</v>
      </c>
      <c r="J173" s="263">
        <v>50</v>
      </c>
      <c r="K173" s="304"/>
    </row>
    <row r="174" spans="2:11" ht="15" customHeight="1">
      <c r="B174" s="283"/>
      <c r="C174" s="263" t="s">
        <v>731</v>
      </c>
      <c r="D174" s="263"/>
      <c r="E174" s="263"/>
      <c r="F174" s="282" t="s">
        <v>712</v>
      </c>
      <c r="G174" s="263"/>
      <c r="H174" s="263" t="s">
        <v>772</v>
      </c>
      <c r="I174" s="263" t="s">
        <v>708</v>
      </c>
      <c r="J174" s="263">
        <v>50</v>
      </c>
      <c r="K174" s="304"/>
    </row>
    <row r="175" spans="2:11" ht="15" customHeight="1">
      <c r="B175" s="283"/>
      <c r="C175" s="263" t="s">
        <v>128</v>
      </c>
      <c r="D175" s="263"/>
      <c r="E175" s="263"/>
      <c r="F175" s="282" t="s">
        <v>706</v>
      </c>
      <c r="G175" s="263"/>
      <c r="H175" s="263" t="s">
        <v>773</v>
      </c>
      <c r="I175" s="263" t="s">
        <v>774</v>
      </c>
      <c r="J175" s="263"/>
      <c r="K175" s="304"/>
    </row>
    <row r="176" spans="2:11" ht="15" customHeight="1">
      <c r="B176" s="283"/>
      <c r="C176" s="263" t="s">
        <v>59</v>
      </c>
      <c r="D176" s="263"/>
      <c r="E176" s="263"/>
      <c r="F176" s="282" t="s">
        <v>706</v>
      </c>
      <c r="G176" s="263"/>
      <c r="H176" s="263" t="s">
        <v>775</v>
      </c>
      <c r="I176" s="263" t="s">
        <v>776</v>
      </c>
      <c r="J176" s="263">
        <v>1</v>
      </c>
      <c r="K176" s="304"/>
    </row>
    <row r="177" spans="2:11" ht="15" customHeight="1">
      <c r="B177" s="283"/>
      <c r="C177" s="263" t="s">
        <v>55</v>
      </c>
      <c r="D177" s="263"/>
      <c r="E177" s="263"/>
      <c r="F177" s="282" t="s">
        <v>706</v>
      </c>
      <c r="G177" s="263"/>
      <c r="H177" s="263" t="s">
        <v>777</v>
      </c>
      <c r="I177" s="263" t="s">
        <v>708</v>
      </c>
      <c r="J177" s="263">
        <v>20</v>
      </c>
      <c r="K177" s="304"/>
    </row>
    <row r="178" spans="2:11" ht="15" customHeight="1">
      <c r="B178" s="283"/>
      <c r="C178" s="263" t="s">
        <v>129</v>
      </c>
      <c r="D178" s="263"/>
      <c r="E178" s="263"/>
      <c r="F178" s="282" t="s">
        <v>706</v>
      </c>
      <c r="G178" s="263"/>
      <c r="H178" s="263" t="s">
        <v>778</v>
      </c>
      <c r="I178" s="263" t="s">
        <v>708</v>
      </c>
      <c r="J178" s="263">
        <v>255</v>
      </c>
      <c r="K178" s="304"/>
    </row>
    <row r="179" spans="2:11" ht="15" customHeight="1">
      <c r="B179" s="283"/>
      <c r="C179" s="263" t="s">
        <v>130</v>
      </c>
      <c r="D179" s="263"/>
      <c r="E179" s="263"/>
      <c r="F179" s="282" t="s">
        <v>706</v>
      </c>
      <c r="G179" s="263"/>
      <c r="H179" s="263" t="s">
        <v>671</v>
      </c>
      <c r="I179" s="263" t="s">
        <v>708</v>
      </c>
      <c r="J179" s="263">
        <v>10</v>
      </c>
      <c r="K179" s="304"/>
    </row>
    <row r="180" spans="2:11" ht="15" customHeight="1">
      <c r="B180" s="283"/>
      <c r="C180" s="263" t="s">
        <v>131</v>
      </c>
      <c r="D180" s="263"/>
      <c r="E180" s="263"/>
      <c r="F180" s="282" t="s">
        <v>706</v>
      </c>
      <c r="G180" s="263"/>
      <c r="H180" s="263" t="s">
        <v>779</v>
      </c>
      <c r="I180" s="263" t="s">
        <v>740</v>
      </c>
      <c r="J180" s="263"/>
      <c r="K180" s="304"/>
    </row>
    <row r="181" spans="2:11" ht="15" customHeight="1">
      <c r="B181" s="283"/>
      <c r="C181" s="263" t="s">
        <v>780</v>
      </c>
      <c r="D181" s="263"/>
      <c r="E181" s="263"/>
      <c r="F181" s="282" t="s">
        <v>706</v>
      </c>
      <c r="G181" s="263"/>
      <c r="H181" s="263" t="s">
        <v>781</v>
      </c>
      <c r="I181" s="263" t="s">
        <v>740</v>
      </c>
      <c r="J181" s="263"/>
      <c r="K181" s="304"/>
    </row>
    <row r="182" spans="2:11" ht="15" customHeight="1">
      <c r="B182" s="283"/>
      <c r="C182" s="263" t="s">
        <v>769</v>
      </c>
      <c r="D182" s="263"/>
      <c r="E182" s="263"/>
      <c r="F182" s="282" t="s">
        <v>706</v>
      </c>
      <c r="G182" s="263"/>
      <c r="H182" s="263" t="s">
        <v>782</v>
      </c>
      <c r="I182" s="263" t="s">
        <v>740</v>
      </c>
      <c r="J182" s="263"/>
      <c r="K182" s="304"/>
    </row>
    <row r="183" spans="2:11" ht="15" customHeight="1">
      <c r="B183" s="283"/>
      <c r="C183" s="263" t="s">
        <v>133</v>
      </c>
      <c r="D183" s="263"/>
      <c r="E183" s="263"/>
      <c r="F183" s="282" t="s">
        <v>712</v>
      </c>
      <c r="G183" s="263"/>
      <c r="H183" s="263" t="s">
        <v>783</v>
      </c>
      <c r="I183" s="263" t="s">
        <v>708</v>
      </c>
      <c r="J183" s="263">
        <v>50</v>
      </c>
      <c r="K183" s="304"/>
    </row>
    <row r="184" spans="2:11" ht="15" customHeight="1">
      <c r="B184" s="283"/>
      <c r="C184" s="263" t="s">
        <v>784</v>
      </c>
      <c r="D184" s="263"/>
      <c r="E184" s="263"/>
      <c r="F184" s="282" t="s">
        <v>712</v>
      </c>
      <c r="G184" s="263"/>
      <c r="H184" s="263" t="s">
        <v>785</v>
      </c>
      <c r="I184" s="263" t="s">
        <v>786</v>
      </c>
      <c r="J184" s="263"/>
      <c r="K184" s="304"/>
    </row>
    <row r="185" spans="2:11" ht="15" customHeight="1">
      <c r="B185" s="283"/>
      <c r="C185" s="263" t="s">
        <v>787</v>
      </c>
      <c r="D185" s="263"/>
      <c r="E185" s="263"/>
      <c r="F185" s="282" t="s">
        <v>712</v>
      </c>
      <c r="G185" s="263"/>
      <c r="H185" s="263" t="s">
        <v>788</v>
      </c>
      <c r="I185" s="263" t="s">
        <v>786</v>
      </c>
      <c r="J185" s="263"/>
      <c r="K185" s="304"/>
    </row>
    <row r="186" spans="2:11" ht="15" customHeight="1">
      <c r="B186" s="283"/>
      <c r="C186" s="263" t="s">
        <v>789</v>
      </c>
      <c r="D186" s="263"/>
      <c r="E186" s="263"/>
      <c r="F186" s="282" t="s">
        <v>712</v>
      </c>
      <c r="G186" s="263"/>
      <c r="H186" s="263" t="s">
        <v>790</v>
      </c>
      <c r="I186" s="263" t="s">
        <v>786</v>
      </c>
      <c r="J186" s="263"/>
      <c r="K186" s="304"/>
    </row>
    <row r="187" spans="2:11" ht="15" customHeight="1">
      <c r="B187" s="283"/>
      <c r="C187" s="316" t="s">
        <v>791</v>
      </c>
      <c r="D187" s="263"/>
      <c r="E187" s="263"/>
      <c r="F187" s="282" t="s">
        <v>712</v>
      </c>
      <c r="G187" s="263"/>
      <c r="H187" s="263" t="s">
        <v>792</v>
      </c>
      <c r="I187" s="263" t="s">
        <v>793</v>
      </c>
      <c r="J187" s="317" t="s">
        <v>794</v>
      </c>
      <c r="K187" s="304"/>
    </row>
    <row r="188" spans="2:11" ht="15" customHeight="1">
      <c r="B188" s="283"/>
      <c r="C188" s="268" t="s">
        <v>44</v>
      </c>
      <c r="D188" s="263"/>
      <c r="E188" s="263"/>
      <c r="F188" s="282" t="s">
        <v>706</v>
      </c>
      <c r="G188" s="263"/>
      <c r="H188" s="259" t="s">
        <v>795</v>
      </c>
      <c r="I188" s="263" t="s">
        <v>796</v>
      </c>
      <c r="J188" s="263"/>
      <c r="K188" s="304"/>
    </row>
    <row r="189" spans="2:11" ht="15" customHeight="1">
      <c r="B189" s="283"/>
      <c r="C189" s="268" t="s">
        <v>797</v>
      </c>
      <c r="D189" s="263"/>
      <c r="E189" s="263"/>
      <c r="F189" s="282" t="s">
        <v>706</v>
      </c>
      <c r="G189" s="263"/>
      <c r="H189" s="263" t="s">
        <v>798</v>
      </c>
      <c r="I189" s="263" t="s">
        <v>740</v>
      </c>
      <c r="J189" s="263"/>
      <c r="K189" s="304"/>
    </row>
    <row r="190" spans="2:11" ht="15" customHeight="1">
      <c r="B190" s="283"/>
      <c r="C190" s="268" t="s">
        <v>799</v>
      </c>
      <c r="D190" s="263"/>
      <c r="E190" s="263"/>
      <c r="F190" s="282" t="s">
        <v>706</v>
      </c>
      <c r="G190" s="263"/>
      <c r="H190" s="263" t="s">
        <v>800</v>
      </c>
      <c r="I190" s="263" t="s">
        <v>740</v>
      </c>
      <c r="J190" s="263"/>
      <c r="K190" s="304"/>
    </row>
    <row r="191" spans="2:11" ht="15" customHeight="1">
      <c r="B191" s="283"/>
      <c r="C191" s="268" t="s">
        <v>801</v>
      </c>
      <c r="D191" s="263"/>
      <c r="E191" s="263"/>
      <c r="F191" s="282" t="s">
        <v>712</v>
      </c>
      <c r="G191" s="263"/>
      <c r="H191" s="263" t="s">
        <v>802</v>
      </c>
      <c r="I191" s="263" t="s">
        <v>740</v>
      </c>
      <c r="J191" s="263"/>
      <c r="K191" s="304"/>
    </row>
    <row r="192" spans="2:11" ht="15" customHeight="1">
      <c r="B192" s="310"/>
      <c r="C192" s="318"/>
      <c r="D192" s="292"/>
      <c r="E192" s="292"/>
      <c r="F192" s="292"/>
      <c r="G192" s="292"/>
      <c r="H192" s="292"/>
      <c r="I192" s="292"/>
      <c r="J192" s="292"/>
      <c r="K192" s="311"/>
    </row>
    <row r="193" spans="2:11" ht="18.75" customHeight="1">
      <c r="B193" s="259"/>
      <c r="C193" s="263"/>
      <c r="D193" s="263"/>
      <c r="E193" s="263"/>
      <c r="F193" s="282"/>
      <c r="G193" s="263"/>
      <c r="H193" s="263"/>
      <c r="I193" s="263"/>
      <c r="J193" s="263"/>
      <c r="K193" s="259"/>
    </row>
    <row r="194" spans="2:11" ht="18.75" customHeight="1">
      <c r="B194" s="259"/>
      <c r="C194" s="263"/>
      <c r="D194" s="263"/>
      <c r="E194" s="263"/>
      <c r="F194" s="282"/>
      <c r="G194" s="263"/>
      <c r="H194" s="263"/>
      <c r="I194" s="263"/>
      <c r="J194" s="263"/>
      <c r="K194" s="259"/>
    </row>
    <row r="195" spans="2:11" ht="18.75" customHeight="1">
      <c r="B195" s="269"/>
      <c r="C195" s="269"/>
      <c r="D195" s="269"/>
      <c r="E195" s="269"/>
      <c r="F195" s="269"/>
      <c r="G195" s="269"/>
      <c r="H195" s="269"/>
      <c r="I195" s="269"/>
      <c r="J195" s="269"/>
      <c r="K195" s="269"/>
    </row>
    <row r="196" spans="2:11">
      <c r="B196" s="251"/>
      <c r="C196" s="252"/>
      <c r="D196" s="252"/>
      <c r="E196" s="252"/>
      <c r="F196" s="252"/>
      <c r="G196" s="252"/>
      <c r="H196" s="252"/>
      <c r="I196" s="252"/>
      <c r="J196" s="252"/>
      <c r="K196" s="253"/>
    </row>
    <row r="197" spans="2:11" ht="21">
      <c r="B197" s="254"/>
      <c r="C197" s="376" t="s">
        <v>803</v>
      </c>
      <c r="D197" s="376"/>
      <c r="E197" s="376"/>
      <c r="F197" s="376"/>
      <c r="G197" s="376"/>
      <c r="H197" s="376"/>
      <c r="I197" s="376"/>
      <c r="J197" s="376"/>
      <c r="K197" s="255"/>
    </row>
    <row r="198" spans="2:11" ht="25.5" customHeight="1">
      <c r="B198" s="254"/>
      <c r="C198" s="319" t="s">
        <v>804</v>
      </c>
      <c r="D198" s="319"/>
      <c r="E198" s="319"/>
      <c r="F198" s="319" t="s">
        <v>805</v>
      </c>
      <c r="G198" s="320"/>
      <c r="H198" s="380" t="s">
        <v>806</v>
      </c>
      <c r="I198" s="380"/>
      <c r="J198" s="380"/>
      <c r="K198" s="255"/>
    </row>
    <row r="199" spans="2:11" ht="5.25" customHeight="1">
      <c r="B199" s="283"/>
      <c r="C199" s="280"/>
      <c r="D199" s="280"/>
      <c r="E199" s="280"/>
      <c r="F199" s="280"/>
      <c r="G199" s="263"/>
      <c r="H199" s="280"/>
      <c r="I199" s="280"/>
      <c r="J199" s="280"/>
      <c r="K199" s="304"/>
    </row>
    <row r="200" spans="2:11" ht="15" customHeight="1">
      <c r="B200" s="283"/>
      <c r="C200" s="263" t="s">
        <v>796</v>
      </c>
      <c r="D200" s="263"/>
      <c r="E200" s="263"/>
      <c r="F200" s="282" t="s">
        <v>45</v>
      </c>
      <c r="G200" s="263"/>
      <c r="H200" s="381" t="s">
        <v>807</v>
      </c>
      <c r="I200" s="381"/>
      <c r="J200" s="381"/>
      <c r="K200" s="304"/>
    </row>
    <row r="201" spans="2:11" ht="15" customHeight="1">
      <c r="B201" s="283"/>
      <c r="C201" s="289"/>
      <c r="D201" s="263"/>
      <c r="E201" s="263"/>
      <c r="F201" s="282" t="s">
        <v>46</v>
      </c>
      <c r="G201" s="263"/>
      <c r="H201" s="381" t="s">
        <v>808</v>
      </c>
      <c r="I201" s="381"/>
      <c r="J201" s="381"/>
      <c r="K201" s="304"/>
    </row>
    <row r="202" spans="2:11" ht="15" customHeight="1">
      <c r="B202" s="283"/>
      <c r="C202" s="289"/>
      <c r="D202" s="263"/>
      <c r="E202" s="263"/>
      <c r="F202" s="282" t="s">
        <v>49</v>
      </c>
      <c r="G202" s="263"/>
      <c r="H202" s="381" t="s">
        <v>809</v>
      </c>
      <c r="I202" s="381"/>
      <c r="J202" s="381"/>
      <c r="K202" s="304"/>
    </row>
    <row r="203" spans="2:11" ht="15" customHeight="1">
      <c r="B203" s="283"/>
      <c r="C203" s="263"/>
      <c r="D203" s="263"/>
      <c r="E203" s="263"/>
      <c r="F203" s="282" t="s">
        <v>47</v>
      </c>
      <c r="G203" s="263"/>
      <c r="H203" s="381" t="s">
        <v>810</v>
      </c>
      <c r="I203" s="381"/>
      <c r="J203" s="381"/>
      <c r="K203" s="304"/>
    </row>
    <row r="204" spans="2:11" ht="15" customHeight="1">
      <c r="B204" s="283"/>
      <c r="C204" s="263"/>
      <c r="D204" s="263"/>
      <c r="E204" s="263"/>
      <c r="F204" s="282" t="s">
        <v>48</v>
      </c>
      <c r="G204" s="263"/>
      <c r="H204" s="381" t="s">
        <v>811</v>
      </c>
      <c r="I204" s="381"/>
      <c r="J204" s="381"/>
      <c r="K204" s="304"/>
    </row>
    <row r="205" spans="2:11" ht="15" customHeight="1">
      <c r="B205" s="283"/>
      <c r="C205" s="263"/>
      <c r="D205" s="263"/>
      <c r="E205" s="263"/>
      <c r="F205" s="282"/>
      <c r="G205" s="263"/>
      <c r="H205" s="263"/>
      <c r="I205" s="263"/>
      <c r="J205" s="263"/>
      <c r="K205" s="304"/>
    </row>
    <row r="206" spans="2:11" ht="15" customHeight="1">
      <c r="B206" s="283"/>
      <c r="C206" s="263" t="s">
        <v>752</v>
      </c>
      <c r="D206" s="263"/>
      <c r="E206" s="263"/>
      <c r="F206" s="282" t="s">
        <v>649</v>
      </c>
      <c r="G206" s="263"/>
      <c r="H206" s="381" t="s">
        <v>812</v>
      </c>
      <c r="I206" s="381"/>
      <c r="J206" s="381"/>
      <c r="K206" s="304"/>
    </row>
    <row r="207" spans="2:11" ht="15" customHeight="1">
      <c r="B207" s="283"/>
      <c r="C207" s="289"/>
      <c r="D207" s="263"/>
      <c r="E207" s="263"/>
      <c r="F207" s="282" t="s">
        <v>652</v>
      </c>
      <c r="G207" s="263"/>
      <c r="H207" s="381" t="s">
        <v>653</v>
      </c>
      <c r="I207" s="381"/>
      <c r="J207" s="381"/>
      <c r="K207" s="304"/>
    </row>
    <row r="208" spans="2:11" ht="15" customHeight="1">
      <c r="B208" s="283"/>
      <c r="C208" s="263"/>
      <c r="D208" s="263"/>
      <c r="E208" s="263"/>
      <c r="F208" s="282" t="s">
        <v>81</v>
      </c>
      <c r="G208" s="263"/>
      <c r="H208" s="381" t="s">
        <v>813</v>
      </c>
      <c r="I208" s="381"/>
      <c r="J208" s="381"/>
      <c r="K208" s="304"/>
    </row>
    <row r="209" spans="2:11" ht="15" customHeight="1">
      <c r="B209" s="321"/>
      <c r="C209" s="289"/>
      <c r="D209" s="289"/>
      <c r="E209" s="289"/>
      <c r="F209" s="282" t="s">
        <v>87</v>
      </c>
      <c r="G209" s="268"/>
      <c r="H209" s="382" t="s">
        <v>86</v>
      </c>
      <c r="I209" s="382"/>
      <c r="J209" s="382"/>
      <c r="K209" s="322"/>
    </row>
    <row r="210" spans="2:11" ht="15" customHeight="1">
      <c r="B210" s="321"/>
      <c r="C210" s="289"/>
      <c r="D210" s="289"/>
      <c r="E210" s="289"/>
      <c r="F210" s="282" t="s">
        <v>570</v>
      </c>
      <c r="G210" s="268"/>
      <c r="H210" s="382" t="s">
        <v>625</v>
      </c>
      <c r="I210" s="382"/>
      <c r="J210" s="382"/>
      <c r="K210" s="322"/>
    </row>
    <row r="211" spans="2:11" ht="15" customHeight="1">
      <c r="B211" s="321"/>
      <c r="C211" s="289"/>
      <c r="D211" s="289"/>
      <c r="E211" s="289"/>
      <c r="F211" s="323"/>
      <c r="G211" s="268"/>
      <c r="H211" s="324"/>
      <c r="I211" s="324"/>
      <c r="J211" s="324"/>
      <c r="K211" s="322"/>
    </row>
    <row r="212" spans="2:11" ht="15" customHeight="1">
      <c r="B212" s="321"/>
      <c r="C212" s="263" t="s">
        <v>776</v>
      </c>
      <c r="D212" s="289"/>
      <c r="E212" s="289"/>
      <c r="F212" s="282">
        <v>1</v>
      </c>
      <c r="G212" s="268"/>
      <c r="H212" s="382" t="s">
        <v>814</v>
      </c>
      <c r="I212" s="382"/>
      <c r="J212" s="382"/>
      <c r="K212" s="322"/>
    </row>
    <row r="213" spans="2:11" ht="15" customHeight="1">
      <c r="B213" s="321"/>
      <c r="C213" s="289"/>
      <c r="D213" s="289"/>
      <c r="E213" s="289"/>
      <c r="F213" s="282">
        <v>2</v>
      </c>
      <c r="G213" s="268"/>
      <c r="H213" s="382" t="s">
        <v>815</v>
      </c>
      <c r="I213" s="382"/>
      <c r="J213" s="382"/>
      <c r="K213" s="322"/>
    </row>
    <row r="214" spans="2:11" ht="15" customHeight="1">
      <c r="B214" s="321"/>
      <c r="C214" s="289"/>
      <c r="D214" s="289"/>
      <c r="E214" s="289"/>
      <c r="F214" s="282">
        <v>3</v>
      </c>
      <c r="G214" s="268"/>
      <c r="H214" s="382" t="s">
        <v>816</v>
      </c>
      <c r="I214" s="382"/>
      <c r="J214" s="382"/>
      <c r="K214" s="322"/>
    </row>
    <row r="215" spans="2:11" ht="15" customHeight="1">
      <c r="B215" s="321"/>
      <c r="C215" s="289"/>
      <c r="D215" s="289"/>
      <c r="E215" s="289"/>
      <c r="F215" s="282">
        <v>4</v>
      </c>
      <c r="G215" s="268"/>
      <c r="H215" s="382" t="s">
        <v>817</v>
      </c>
      <c r="I215" s="382"/>
      <c r="J215" s="382"/>
      <c r="K215" s="322"/>
    </row>
    <row r="216" spans="2:11" ht="12.75" customHeight="1">
      <c r="B216" s="325"/>
      <c r="C216" s="326"/>
      <c r="D216" s="326"/>
      <c r="E216" s="326"/>
      <c r="F216" s="326"/>
      <c r="G216" s="326"/>
      <c r="H216" s="326"/>
      <c r="I216" s="326"/>
      <c r="J216" s="326"/>
      <c r="K216" s="327"/>
    </row>
  </sheetData>
  <sheetProtection formatCells="0" formatColumns="0" formatRows="0" insertColumns="0" insertRows="0" insertHyperlinks="0" deleteColumns="0" deleteRows="0" sort="0" autoFilter="0" pivotTables="0"/>
  <mergeCells count="77">
    <mergeCell ref="H215:J215"/>
    <mergeCell ref="H208:J208"/>
    <mergeCell ref="H203:J203"/>
    <mergeCell ref="H201:J201"/>
    <mergeCell ref="H212:J212"/>
    <mergeCell ref="H214:J214"/>
    <mergeCell ref="H213:J213"/>
    <mergeCell ref="H210:J210"/>
    <mergeCell ref="H209:J209"/>
    <mergeCell ref="H207:J207"/>
    <mergeCell ref="H198:J198"/>
    <mergeCell ref="C197:J197"/>
    <mergeCell ref="H206:J206"/>
    <mergeCell ref="H204:J204"/>
    <mergeCell ref="H202:J202"/>
    <mergeCell ref="H200:J200"/>
    <mergeCell ref="C163:J163"/>
    <mergeCell ref="C120:J120"/>
    <mergeCell ref="C145:J145"/>
    <mergeCell ref="C100:J100"/>
    <mergeCell ref="C73:J73"/>
    <mergeCell ref="D68:J68"/>
    <mergeCell ref="D66:J66"/>
    <mergeCell ref="D65:J65"/>
    <mergeCell ref="D67:J67"/>
    <mergeCell ref="D64:J64"/>
    <mergeCell ref="D59:J59"/>
    <mergeCell ref="D60:J60"/>
    <mergeCell ref="D63:J63"/>
    <mergeCell ref="D61:J61"/>
    <mergeCell ref="D58:J58"/>
    <mergeCell ref="D57:J57"/>
    <mergeCell ref="D56:J56"/>
    <mergeCell ref="D45:J45"/>
    <mergeCell ref="C50:J50"/>
    <mergeCell ref="C52:J52"/>
    <mergeCell ref="C53:J53"/>
    <mergeCell ref="C55:J55"/>
    <mergeCell ref="D49:J49"/>
    <mergeCell ref="E48:J48"/>
    <mergeCell ref="E47:J47"/>
    <mergeCell ref="E46:J46"/>
    <mergeCell ref="G43:J43"/>
    <mergeCell ref="G42:J42"/>
    <mergeCell ref="D33:J33"/>
    <mergeCell ref="G38:J38"/>
    <mergeCell ref="G39:J39"/>
    <mergeCell ref="G40:J40"/>
    <mergeCell ref="G41:J41"/>
    <mergeCell ref="G34:J34"/>
    <mergeCell ref="G35:J35"/>
    <mergeCell ref="G36:J36"/>
    <mergeCell ref="G37:J37"/>
    <mergeCell ref="D31:J31"/>
    <mergeCell ref="D32:J32"/>
    <mergeCell ref="D29:J29"/>
    <mergeCell ref="D28:J28"/>
    <mergeCell ref="D26:J26"/>
    <mergeCell ref="C23:J23"/>
    <mergeCell ref="D25:J25"/>
    <mergeCell ref="C24:J24"/>
    <mergeCell ref="F18:J18"/>
    <mergeCell ref="F21:J21"/>
    <mergeCell ref="F19:J19"/>
    <mergeCell ref="F20:J20"/>
    <mergeCell ref="F17:J17"/>
    <mergeCell ref="C3:J3"/>
    <mergeCell ref="C9:J9"/>
    <mergeCell ref="D11:J11"/>
    <mergeCell ref="D14:J14"/>
    <mergeCell ref="D15:J15"/>
    <mergeCell ref="F16:J16"/>
    <mergeCell ref="D10:J10"/>
    <mergeCell ref="D13:J13"/>
    <mergeCell ref="C4:J4"/>
    <mergeCell ref="C6:J6"/>
    <mergeCell ref="C7:J7"/>
  </mergeCells>
  <pageMargins left="0.59027779999999996" right="0.59027779999999996" top="0.59027779999999996" bottom="0.59027779999999996" header="0" footer="0"/>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7</vt:i4>
      </vt:variant>
    </vt:vector>
  </HeadingPairs>
  <TitlesOfParts>
    <vt:vector size="11" baseType="lpstr">
      <vt:lpstr>Rekapitulace stavby</vt:lpstr>
      <vt:lpstr>SO.101 - SO.101 - Komunik...</vt:lpstr>
      <vt:lpstr>VoN - Vedlejší a ostatní ...</vt:lpstr>
      <vt:lpstr>Pokyny pro vyplnění</vt:lpstr>
      <vt:lpstr>'Rekapitulace stavby'!Názvy_tisku</vt:lpstr>
      <vt:lpstr>'SO.101 - SO.101 - Komunik...'!Názvy_tisku</vt:lpstr>
      <vt:lpstr>'VoN - Vedlejší a ostatní ...'!Názvy_tisku</vt:lpstr>
      <vt:lpstr>'Pokyny pro vyplnění'!Oblast_tisku</vt:lpstr>
      <vt:lpstr>'Rekapitulace stavby'!Oblast_tisku</vt:lpstr>
      <vt:lpstr>'SO.101 - SO.101 - Komunik...'!Oblast_tisku</vt:lpstr>
      <vt:lpstr>'VoN - Vedlejší a ostatní ...'!Oblast_tisku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Josef Nentwich, CR Project</dc:creator>
  <cp:lastModifiedBy>Aleš Petržela</cp:lastModifiedBy>
  <dcterms:created xsi:type="dcterms:W3CDTF">2018-11-28T09:24:15Z</dcterms:created>
  <dcterms:modified xsi:type="dcterms:W3CDTF">2019-09-06T10:42:09Z</dcterms:modified>
</cp:coreProperties>
</file>