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90" windowHeight="10290"/>
  </bookViews>
  <sheets>
    <sheet name="Krycí list" sheetId="1" r:id="rId1"/>
    <sheet name="Rekapitulace" sheetId="2" r:id="rId2"/>
    <sheet name=" položky hřiště " sheetId="3" r:id="rId3"/>
  </sheets>
  <definedNames>
    <definedName name="cisloobjektu">'Krycí list'!$A$4</definedName>
    <definedName name="cislostavby">'Krycí list'!#REF!</definedName>
    <definedName name="Datum">'Krycí list'!$B$27</definedName>
    <definedName name="Dil">Rekapitulace!$A$6</definedName>
    <definedName name="Dodavka">Rekapitulace!$G$13</definedName>
    <definedName name="Dodavka0">' položky hřiště '!#REF!</definedName>
    <definedName name="HSV">Rekapitulace!$E$13</definedName>
    <definedName name="HSV0">' položky hřiště '!#REF!</definedName>
    <definedName name="HZS">Rekapitulace!$I$13</definedName>
    <definedName name="HZS0">' položky hřiště '!#REF!</definedName>
    <definedName name="JKSO">'Krycí list'!$F$4</definedName>
    <definedName name="MJ">'Krycí list'!$G$4</definedName>
    <definedName name="Mont">Rekapitulace!$H$13</definedName>
    <definedName name="Montaz0">' položky hřiště '!#REF!</definedName>
    <definedName name="NazevDilu">Rekapitulace!$B$6</definedName>
    <definedName name="nazevobjektu">'Krycí list'!$C$4</definedName>
    <definedName name="nazevstavby">'Krycí list'!#REF!</definedName>
    <definedName name="_xlnm.Print_Titles" localSheetId="2">' položky hřiště '!$3:$9</definedName>
    <definedName name="_xlnm.Print_Titles" localSheetId="1">Rekapitulace!$1:$6</definedName>
    <definedName name="Objednatel">'Krycí list'!$C$9</definedName>
    <definedName name="_xlnm.Print_Area" localSheetId="2">' položky hřiště '!$A$1:$G$80</definedName>
    <definedName name="_xlnm.Print_Area" localSheetId="0">'Krycí list'!$A$1:$G$35</definedName>
    <definedName name="_xlnm.Print_Area" localSheetId="1">Rekapitulace!$A$1:$I$22</definedName>
    <definedName name="PocetMJ">'Krycí list'!$G$8</definedName>
    <definedName name="Poznamka">'Krycí list'!$B$38</definedName>
    <definedName name="Projektant">'Krycí list'!$C$8</definedName>
    <definedName name="PSV">Rekapitulace!$F$13</definedName>
    <definedName name="PSV0">' položky hřiště '!#REF!</definedName>
    <definedName name="SloupecCC">' položky hřiště '!$G$9</definedName>
    <definedName name="SloupecCisloPol">' položky hřiště '!$B$9</definedName>
    <definedName name="SloupecJC">' položky hřiště '!$F$9</definedName>
    <definedName name="SloupecMJ">' položky hřiště '!$D$9</definedName>
    <definedName name="SloupecMnozstvi">' položky hřiště '!$E$9</definedName>
    <definedName name="SloupecNazPol">' položky hřiště '!$C$9</definedName>
    <definedName name="SloupecPC">' položky hřiště '!$A$9</definedName>
    <definedName name="solver_lin" localSheetId="2" hidden="1">0</definedName>
    <definedName name="solver_num" localSheetId="2" hidden="1">0</definedName>
    <definedName name="solver_opt" localSheetId="2" hidden="1">' položky hřiště '!#REF!</definedName>
    <definedName name="solver_typ" localSheetId="2" hidden="1">1</definedName>
    <definedName name="solver_val" localSheetId="2" hidden="1">0</definedName>
    <definedName name="Typ">' položky hřiště '!#REF!</definedName>
    <definedName name="VRN">Rekapitulace!$H$22</definedName>
    <definedName name="VRNKc">Rekapitulace!#REF!</definedName>
    <definedName name="VRNnazev">Rekapitulace!#REF!</definedName>
    <definedName name="VRNproc">Rekapitulace!#REF!</definedName>
    <definedName name="VRNzakl">Rekapitulace!#REF!</definedName>
    <definedName name="Zakazka">'Krycí list'!$G$10</definedName>
    <definedName name="Zaklad22">'Krycí list'!$F$33</definedName>
    <definedName name="Zaklad5">'Krycí list'!$F$31</definedName>
    <definedName name="Zhotovitel">'Krycí list'!$E$12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3" l="1"/>
  <c r="G74" i="3" l="1"/>
  <c r="BE65" i="3"/>
  <c r="BD65" i="3"/>
  <c r="BC65" i="3"/>
  <c r="BB65" i="3"/>
  <c r="G65" i="3"/>
  <c r="BA65" i="3" s="1"/>
  <c r="BE66" i="3"/>
  <c r="BD66" i="3"/>
  <c r="BC66" i="3"/>
  <c r="BB66" i="3"/>
  <c r="G66" i="3"/>
  <c r="BA66" i="3" s="1"/>
  <c r="G64" i="3" l="1"/>
  <c r="G44" i="3" l="1"/>
  <c r="G43" i="3"/>
  <c r="G35" i="3"/>
  <c r="G15" i="3"/>
  <c r="G13" i="3"/>
  <c r="B12" i="2" l="1"/>
  <c r="B11" i="2"/>
  <c r="B10" i="2"/>
  <c r="G76" i="3" l="1"/>
  <c r="C67" i="3" l="1"/>
  <c r="G49" i="3"/>
  <c r="G62" i="3"/>
  <c r="G63" i="3"/>
  <c r="G61" i="3"/>
  <c r="G67" i="3" l="1"/>
  <c r="E11" i="2" s="1"/>
  <c r="G54" i="3"/>
  <c r="G53" i="3"/>
  <c r="G58" i="3" l="1"/>
  <c r="E10" i="2" s="1"/>
  <c r="G39" i="3" l="1"/>
  <c r="G37" i="3"/>
  <c r="G28" i="3"/>
  <c r="G27" i="3"/>
  <c r="G23" i="3"/>
  <c r="G21" i="3"/>
  <c r="G19" i="3"/>
  <c r="G17" i="3"/>
  <c r="G11" i="3"/>
  <c r="G46" i="3" l="1"/>
  <c r="G32" i="3" l="1"/>
  <c r="E7" i="2" s="1"/>
  <c r="G72" i="3" l="1"/>
  <c r="G70" i="3"/>
  <c r="G78" i="3" l="1"/>
  <c r="E12" i="2" s="1"/>
  <c r="F34" i="1" l="1"/>
  <c r="D18" i="1" l="1"/>
  <c r="D17" i="1"/>
  <c r="D16" i="1"/>
  <c r="D15" i="1"/>
  <c r="C58" i="3"/>
  <c r="I9" i="2"/>
  <c r="H9" i="2"/>
  <c r="G9" i="2"/>
  <c r="F9" i="2"/>
  <c r="G50" i="3"/>
  <c r="B9" i="2"/>
  <c r="A9" i="2"/>
  <c r="C50" i="3"/>
  <c r="B8" i="2"/>
  <c r="A8" i="2"/>
  <c r="C46" i="3"/>
  <c r="B7" i="2"/>
  <c r="A7" i="2"/>
  <c r="C32" i="3"/>
  <c r="F6" i="3"/>
  <c r="F32" i="1"/>
  <c r="F35" i="1" s="1"/>
  <c r="G9" i="1"/>
  <c r="E9" i="2" l="1"/>
  <c r="G7" i="2"/>
  <c r="G8" i="2"/>
  <c r="I8" i="2"/>
  <c r="I7" i="2"/>
  <c r="H7" i="2"/>
  <c r="H8" i="2"/>
  <c r="F7" i="2"/>
  <c r="F8" i="2"/>
  <c r="E8" i="2"/>
  <c r="G13" i="2" l="1"/>
  <c r="C15" i="1" s="1"/>
  <c r="I13" i="2"/>
  <c r="C21" i="1" s="1"/>
  <c r="H13" i="2"/>
  <c r="C16" i="1" s="1"/>
  <c r="F13" i="2"/>
  <c r="C18" i="1" s="1"/>
  <c r="E13" i="2"/>
  <c r="G21" i="2" l="1"/>
  <c r="I21" i="2" s="1"/>
  <c r="G18" i="1" s="1"/>
  <c r="G19" i="2"/>
  <c r="C17" i="1"/>
  <c r="C19" i="1" s="1"/>
  <c r="C22" i="1" s="1"/>
  <c r="G18" i="2"/>
  <c r="I18" i="2" s="1"/>
  <c r="G20" i="2"/>
  <c r="I20" i="2" s="1"/>
  <c r="G17" i="1" s="1"/>
  <c r="I19" i="2" l="1"/>
  <c r="G16" i="1" s="1"/>
  <c r="G15" i="1"/>
  <c r="H22" i="2" l="1"/>
  <c r="G23" i="1" s="1"/>
  <c r="C23" i="1" s="1"/>
  <c r="G22" i="1" l="1"/>
</calcChain>
</file>

<file path=xl/sharedStrings.xml><?xml version="1.0" encoding="utf-8"?>
<sst xmlns="http://schemas.openxmlformats.org/spreadsheetml/2006/main" count="230" uniqueCount="169">
  <si>
    <t>KRYCÍ LIST ROZPOČTU</t>
  </si>
  <si>
    <t>Objekt :</t>
  </si>
  <si>
    <t>Název objektu :</t>
  </si>
  <si>
    <t>JKSO :</t>
  </si>
  <si>
    <t xml:space="preserve"> </t>
  </si>
  <si>
    <t>Stavba :</t>
  </si>
  <si>
    <t>Název stavby :</t>
  </si>
  <si>
    <t>SKP :</t>
  </si>
  <si>
    <t>Projektant :</t>
  </si>
  <si>
    <t>Počet měrných jednotek :</t>
  </si>
  <si>
    <t>Objednatel :</t>
  </si>
  <si>
    <t>Náklady na MJ :</t>
  </si>
  <si>
    <t>Počet listů :</t>
  </si>
  <si>
    <t>Zakázkové číslo :</t>
  </si>
  <si>
    <t>Zhotovitel :</t>
  </si>
  <si>
    <t>ROZPOČTOVÉ NÁKLADY</t>
  </si>
  <si>
    <t>Rozpočtové náklady II. a III. hlavy</t>
  </si>
  <si>
    <t>Vedlejší rozpočtové náklady</t>
  </si>
  <si>
    <t>Dodávka celkem</t>
  </si>
  <si>
    <t>Z</t>
  </si>
  <si>
    <t>Montáž celkem</t>
  </si>
  <si>
    <t>R</t>
  </si>
  <si>
    <t>HSV celkem</t>
  </si>
  <si>
    <t>N</t>
  </si>
  <si>
    <t>PSV celkem</t>
  </si>
  <si>
    <t>ZRN celkem</t>
  </si>
  <si>
    <t>HZS</t>
  </si>
  <si>
    <t>RN II.a III.hlavy</t>
  </si>
  <si>
    <t>Ostatní VRN</t>
  </si>
  <si>
    <t>ZRN+VRN+HZS</t>
  </si>
  <si>
    <t>VRN celkem</t>
  </si>
  <si>
    <t>Vypracoval</t>
  </si>
  <si>
    <t>Za zhotovitele</t>
  </si>
  <si>
    <t>Za objednatele</t>
  </si>
  <si>
    <t>Jméno :</t>
  </si>
  <si>
    <t>Datum :</t>
  </si>
  <si>
    <t>Podpis:</t>
  </si>
  <si>
    <t>Podpis :</t>
  </si>
  <si>
    <t>Základ pro DPH</t>
  </si>
  <si>
    <t>%  činí :</t>
  </si>
  <si>
    <t>DPH</t>
  </si>
  <si>
    <t>CENA ZA OBJEKT CELKEM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</si>
  <si>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</si>
  <si>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</si>
  <si>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</si>
  <si>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</si>
  <si>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</si>
  <si>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</si>
  <si>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</si>
  <si>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</si>
  <si>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</si>
  <si>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</si>
  <si>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</si>
  <si>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</si>
  <si>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</si>
  <si>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 xml:space="preserve">Položkový rozpočet 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</si>
  <si>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</si>
  <si>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</si>
  <si>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</si>
  <si>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</si>
  <si>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</si>
  <si>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</si>
  <si>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</si>
  <si>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</si>
  <si>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1</t>
  </si>
  <si>
    <t>Zemní práce</t>
  </si>
  <si>
    <t>ks</t>
  </si>
  <si>
    <t>Celkem za</t>
  </si>
  <si>
    <t>m3</t>
  </si>
  <si>
    <t>122 10-1102.R00</t>
  </si>
  <si>
    <t>t</t>
  </si>
  <si>
    <t>m2</t>
  </si>
  <si>
    <t xml:space="preserve">Úprava pláně v zářezech v hor. 1-4, se zhutněním </t>
  </si>
  <si>
    <t>5</t>
  </si>
  <si>
    <t>m</t>
  </si>
  <si>
    <t>Sportovní povrchy</t>
  </si>
  <si>
    <t>Sportovní vybavení</t>
  </si>
  <si>
    <t>Individuální mimostaveništní doprava</t>
  </si>
  <si>
    <t>Kompletační činnost zhotovitele</t>
  </si>
  <si>
    <t>Provozní vlivy</t>
  </si>
  <si>
    <t>Zařízení staveniště</t>
  </si>
  <si>
    <t>Ing. Pavel Bartoš, AS-atelier, Sousední 48, Praha 5</t>
  </si>
  <si>
    <t xml:space="preserve">Kotvící sada pro zabezpečení přenosných branek 3x2m.     Sada obsahuje 4 kotvy pro zabetonování, podložky a nerezové šrouby M16.3x2m, D+M,  </t>
  </si>
  <si>
    <t>215901101R00</t>
  </si>
  <si>
    <t>Zhutnění podloží z hornin do 92%PS</t>
  </si>
  <si>
    <t>Povrchové úpravy okolního terénu</t>
  </si>
  <si>
    <t>kpl</t>
  </si>
  <si>
    <t>odvoz materiálu a uložení na skládku</t>
  </si>
  <si>
    <t>2</t>
  </si>
  <si>
    <t>998222012R00</t>
  </si>
  <si>
    <t xml:space="preserve">Přesun hmot, zpevněné plochy, kryt z kameniva </t>
  </si>
  <si>
    <t>Zpracovatel části projektu :</t>
  </si>
  <si>
    <t>133201101R00</t>
  </si>
  <si>
    <t xml:space="preserve">Hloubení šachet v hor.3 do 100 m3 </t>
  </si>
  <si>
    <t>133201109R00</t>
  </si>
  <si>
    <t xml:space="preserve">Příplatek za lepivost - hloubení šachet v hor.3 </t>
  </si>
  <si>
    <t xml:space="preserve">plocha hřiště a terénu:  </t>
  </si>
  <si>
    <t>odkopávky pod hřištěm:</t>
  </si>
  <si>
    <t>kus</t>
  </si>
  <si>
    <t>4</t>
  </si>
  <si>
    <t>tenis 145,8m</t>
  </si>
  <si>
    <t>futsal 204,5 m</t>
  </si>
  <si>
    <t>Pol_28</t>
  </si>
  <si>
    <t>pol_18</t>
  </si>
  <si>
    <t>pol_19</t>
  </si>
  <si>
    <t>Pol_10</t>
  </si>
  <si>
    <t>6</t>
  </si>
  <si>
    <t xml:space="preserve">plocha dlažeb hřiště: </t>
  </si>
  <si>
    <t>Komunikace-podloží hřiště</t>
  </si>
  <si>
    <t>plocha podloží:53,74*0,15</t>
  </si>
  <si>
    <t>plocha podloží:47,34</t>
  </si>
  <si>
    <t>Pol_11</t>
  </si>
  <si>
    <t>10</t>
  </si>
  <si>
    <t>AS-atelier, Ing. Pavel Bartoš</t>
  </si>
  <si>
    <t xml:space="preserve">Branka Schäper 3x2 m na malou kopanou vč. sítě + montáž </t>
  </si>
  <si>
    <t xml:space="preserve">Odkopávky nezapažené v hor. 2 do 1000 m3 , odstranění podloží původního hřiště </t>
  </si>
  <si>
    <t>plocha: 496,1*0,205</t>
  </si>
  <si>
    <t>sondy a jejich vyhodnocení (0,6*0,6*0,80)*4</t>
  </si>
  <si>
    <t>Pol_4</t>
  </si>
  <si>
    <t>Pol_5</t>
  </si>
  <si>
    <t xml:space="preserve">Příplatek za lepivost - ruční hloubení šachet pro sondy  </t>
  </si>
  <si>
    <t xml:space="preserve">Ruční hloubení šachet pro sondy  </t>
  </si>
  <si>
    <t>plocha:496,1 m2</t>
  </si>
  <si>
    <t>sondy</t>
  </si>
  <si>
    <t xml:space="preserve">patky tenis+ zajištění branky: (0,6*0,6*0,80)*10 </t>
  </si>
  <si>
    <t>Pol_9</t>
  </si>
  <si>
    <t>Pol_6</t>
  </si>
  <si>
    <t>plocha podloží hřiště a dlažeb:491,6*0,05</t>
  </si>
  <si>
    <t>plocha podloží hřiště a dlažeb:491,6*0,1</t>
  </si>
  <si>
    <t>Úprava stávajících mřížek pro položení umělého povrchu</t>
  </si>
  <si>
    <t>Pol_13</t>
  </si>
  <si>
    <t>Podklad z kameniva drceného fr. 4-8 mm tl. 50 mm D+M_upravení spádů</t>
  </si>
  <si>
    <t>49,16+24,6+19,67</t>
  </si>
  <si>
    <t>Pol_12</t>
  </si>
  <si>
    <t>Zámková dlažba tl. 40 mm D+M</t>
  </si>
  <si>
    <t>Základové patky pro tenis a nohejbal+ kotvení branek</t>
  </si>
  <si>
    <t>Zakládání patky sloupků sportoviště a kotvení branek</t>
  </si>
  <si>
    <t>Provedení lajnování vsazenými lajnami, fotbal, tenis, nohejbal</t>
  </si>
  <si>
    <t>nohejbal 209,8m</t>
  </si>
  <si>
    <t>Vpichovaný umělý venkovní polypropylenový smyčkový multifunkční koberec D+M</t>
  </si>
  <si>
    <t xml:space="preserve">Sada pro tenis + montáž (síť, sloupky, závaží, montáž) </t>
  </si>
  <si>
    <t>síť pro nohejbal + úprava pro sl. Tenis</t>
  </si>
  <si>
    <t>pol_16</t>
  </si>
  <si>
    <t>pol_17</t>
  </si>
  <si>
    <t>454546456577676</t>
  </si>
  <si>
    <t>Pol_20</t>
  </si>
  <si>
    <t>Pol_21</t>
  </si>
  <si>
    <t>Pol_22</t>
  </si>
  <si>
    <t>Pol_23</t>
  </si>
  <si>
    <t xml:space="preserve">Ochranná síť PP 45/45/3 mm + D+M (vč. vypletení vrat a branky) </t>
  </si>
  <si>
    <t>Zakrývací plachta 27,7x2m D+M</t>
  </si>
  <si>
    <t>Úprava stávajícího oplocení</t>
  </si>
  <si>
    <t>Úprava stávajícího oplocení hřiště</t>
  </si>
  <si>
    <t>Nátěr kov.konstr.Bakrylex disperz. základ+2x email</t>
  </si>
  <si>
    <t>Odstranění nátěrů z kovových konstrukcí opálením</t>
  </si>
  <si>
    <t>Repase stávajícího dřevěného plůtku - přebroušení + nátěr</t>
  </si>
  <si>
    <t>plocha nátěru 98,08m2</t>
  </si>
  <si>
    <t xml:space="preserve">Nátěr drátěného pletiva ztížený popínavou zelení </t>
  </si>
  <si>
    <t>Obec Nová Telib</t>
  </si>
  <si>
    <t>Rekonstrukce stávajícího hřiště Nová Telib</t>
  </si>
  <si>
    <t>Podklad z kameniva drceného fr. 16-32 mm tl. 100 mm</t>
  </si>
  <si>
    <t>Pol_27</t>
  </si>
  <si>
    <t>plocha pletiva 50 m2</t>
  </si>
  <si>
    <t>Pol_26</t>
  </si>
  <si>
    <t>Oprava stávajících drenáží</t>
  </si>
  <si>
    <t>Pol_14</t>
  </si>
  <si>
    <t>Pol_25</t>
  </si>
  <si>
    <t>bm</t>
  </si>
  <si>
    <t xml:space="preserve">Rekonstrukce stávajícího hřiště obec Nová Telib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</si>
</sst>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#,##0.00\ &quot;Kč&quot;"/>
    <numFmt numFmtId="166" formatCode="0.0"/>
  </numFmts>
  <fonts count="28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sz val="9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10"/>
      <color indexed="9"/>
      <name val="Arial CE"/>
      <family val="2"/>
      <charset val="238"/>
    </font>
    <font>
      <sz val="8"/>
      <name val="Arial CE"/>
    </font>
    <font>
      <i/>
      <sz val="8"/>
      <name val="Arial CE"/>
      <family val="2"/>
      <charset val="238"/>
    </font>
    <font>
      <i/>
      <sz val="9"/>
      <name val="Arial CE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8"/>
      <color indexed="9"/>
      <name val="Arial"/>
      <family val="2"/>
      <charset val="238"/>
    </font>
    <font>
      <b/>
      <i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4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197BE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317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2" fillId="2" borderId="5" xfId="0" applyNumberFormat="1" applyFont="1" applyFill="1" applyBorder="1"/>
    <xf numFmtId="49" fontId="0" fillId="2" borderId="6" xfId="0" applyNumberFormat="1" applyFill="1" applyBorder="1"/>
    <xf numFmtId="0" fontId="3" fillId="2" borderId="0" xfId="0" applyFont="1" applyFill="1" applyBorder="1"/>
    <xf numFmtId="0" fontId="0" fillId="2" borderId="0" xfId="0" applyFill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NumberFormat="1" applyBorder="1"/>
    <xf numFmtId="0" fontId="0" fillId="0" borderId="12" xfId="0" applyNumberFormat="1" applyBorder="1"/>
    <xf numFmtId="0" fontId="0" fillId="0" borderId="0" xfId="0" applyNumberFormat="1"/>
    <xf numFmtId="3" fontId="0" fillId="0" borderId="12" xfId="0" applyNumberFormat="1" applyBorder="1"/>
    <xf numFmtId="0" fontId="0" fillId="0" borderId="16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5" xfId="0" applyBorder="1"/>
    <xf numFmtId="0" fontId="0" fillId="0" borderId="13" xfId="0" applyBorder="1"/>
    <xf numFmtId="3" fontId="0" fillId="0" borderId="0" xfId="0" applyNumberFormat="1"/>
    <xf numFmtId="0" fontId="1" fillId="0" borderId="22" xfId="0" applyFont="1" applyBorder="1" applyAlignment="1">
      <alignment horizontal="centerContinuous" vertical="center"/>
    </xf>
    <xf numFmtId="0" fontId="6" fillId="0" borderId="23" xfId="0" applyFont="1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0" fontId="0" fillId="0" borderId="24" xfId="0" applyBorder="1" applyAlignment="1">
      <alignment horizontal="centerContinuous" vertical="center"/>
    </xf>
    <xf numFmtId="0" fontId="5" fillId="0" borderId="25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centerContinuous"/>
    </xf>
    <xf numFmtId="0" fontId="5" fillId="0" borderId="26" xfId="0" applyFont="1" applyBorder="1" applyAlignment="1">
      <alignment horizontal="centerContinuous"/>
    </xf>
    <xf numFmtId="0" fontId="0" fillId="0" borderId="26" xfId="0" applyBorder="1" applyAlignment="1">
      <alignment horizontal="centerContinuous"/>
    </xf>
    <xf numFmtId="0" fontId="0" fillId="0" borderId="28" xfId="0" applyBorder="1"/>
    <xf numFmtId="0" fontId="0" fillId="0" borderId="20" xfId="0" applyBorder="1"/>
    <xf numFmtId="3" fontId="0" fillId="0" borderId="29" xfId="0" applyNumberFormat="1" applyBorder="1"/>
    <xf numFmtId="0" fontId="0" fillId="0" borderId="30" xfId="0" applyBorder="1"/>
    <xf numFmtId="3" fontId="0" fillId="0" borderId="31" xfId="0" applyNumberFormat="1" applyBorder="1"/>
    <xf numFmtId="0" fontId="0" fillId="0" borderId="32" xfId="0" applyBorder="1"/>
    <xf numFmtId="3" fontId="0" fillId="0" borderId="14" xfId="0" applyNumberFormat="1" applyBorder="1"/>
    <xf numFmtId="0" fontId="0" fillId="0" borderId="15" xfId="0" applyBorder="1"/>
    <xf numFmtId="0" fontId="0" fillId="0" borderId="33" xfId="0" applyBorder="1"/>
    <xf numFmtId="0" fontId="0" fillId="0" borderId="34" xfId="0" applyBorder="1"/>
    <xf numFmtId="0" fontId="7" fillId="0" borderId="16" xfId="0" applyFont="1" applyBorder="1"/>
    <xf numFmtId="3" fontId="0" fillId="0" borderId="35" xfId="0" applyNumberFormat="1" applyBorder="1"/>
    <xf numFmtId="0" fontId="0" fillId="0" borderId="36" xfId="0" applyBorder="1"/>
    <xf numFmtId="3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0" xfId="0" applyBorder="1" applyAlignment="1">
      <alignment horizontal="right"/>
    </xf>
    <xf numFmtId="164" fontId="0" fillId="0" borderId="0" xfId="0" applyNumberFormat="1" applyBorder="1"/>
    <xf numFmtId="0" fontId="0" fillId="0" borderId="11" xfId="0" applyNumberFormat="1" applyBorder="1" applyAlignment="1">
      <alignment horizontal="right"/>
    </xf>
    <xf numFmtId="165" fontId="0" fillId="0" borderId="14" xfId="0" applyNumberFormat="1" applyBorder="1"/>
    <xf numFmtId="165" fontId="0" fillId="0" borderId="0" xfId="0" applyNumberFormat="1" applyBorder="1"/>
    <xf numFmtId="0" fontId="6" fillId="0" borderId="36" xfId="0" applyFont="1" applyFill="1" applyBorder="1"/>
    <xf numFmtId="0" fontId="6" fillId="0" borderId="37" xfId="0" applyFont="1" applyFill="1" applyBorder="1"/>
    <xf numFmtId="0" fontId="6" fillId="0" borderId="40" xfId="0" applyFont="1" applyFill="1" applyBorder="1"/>
    <xf numFmtId="0" fontId="6" fillId="0" borderId="41" xfId="0" applyFont="1" applyFill="1" applyBorder="1"/>
    <xf numFmtId="0" fontId="6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3" fillId="0" borderId="44" xfId="1" applyFont="1" applyBorder="1"/>
    <xf numFmtId="0" fontId="9" fillId="0" borderId="44" xfId="1" applyBorder="1"/>
    <xf numFmtId="0" fontId="9" fillId="0" borderId="44" xfId="1" applyBorder="1" applyAlignment="1">
      <alignment horizontal="right"/>
    </xf>
    <xf numFmtId="0" fontId="9" fillId="0" borderId="44" xfId="1" applyFont="1" applyBorder="1"/>
    <xf numFmtId="0" fontId="0" fillId="0" borderId="44" xfId="0" applyNumberFormat="1" applyBorder="1" applyAlignment="1">
      <alignment horizontal="left"/>
    </xf>
    <xf numFmtId="0" fontId="0" fillId="0" borderId="45" xfId="0" applyNumberFormat="1" applyBorder="1"/>
    <xf numFmtId="0" fontId="3" fillId="0" borderId="48" xfId="1" applyFont="1" applyBorder="1"/>
    <xf numFmtId="0" fontId="9" fillId="0" borderId="48" xfId="1" applyBorder="1"/>
    <xf numFmtId="0" fontId="9" fillId="0" borderId="48" xfId="1" applyBorder="1" applyAlignment="1">
      <alignment horizontal="right"/>
    </xf>
    <xf numFmtId="49" fontId="1" fillId="0" borderId="0" xfId="0" applyNumberFormat="1" applyFont="1" applyAlignment="1">
      <alignment horizontal="centerContinuous"/>
    </xf>
    <xf numFmtId="0" fontId="1" fillId="0" borderId="0" xfId="0" applyFont="1" applyBorder="1" applyAlignment="1">
      <alignment horizontal="centerContinuous"/>
    </xf>
    <xf numFmtId="49" fontId="5" fillId="0" borderId="25" xfId="0" applyNumberFormat="1" applyFont="1" applyFill="1" applyBorder="1"/>
    <xf numFmtId="0" fontId="5" fillId="0" borderId="26" xfId="0" applyFont="1" applyFill="1" applyBorder="1"/>
    <xf numFmtId="0" fontId="5" fillId="0" borderId="27" xfId="0" applyFont="1" applyFill="1" applyBorder="1"/>
    <xf numFmtId="0" fontId="5" fillId="0" borderId="50" xfId="0" applyFont="1" applyFill="1" applyBorder="1"/>
    <xf numFmtId="0" fontId="5" fillId="0" borderId="51" xfId="0" applyFont="1" applyFill="1" applyBorder="1"/>
    <xf numFmtId="0" fontId="5" fillId="0" borderId="52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3" fontId="7" fillId="0" borderId="7" xfId="0" applyNumberFormat="1" applyFont="1" applyFill="1" applyBorder="1"/>
    <xf numFmtId="0" fontId="5" fillId="0" borderId="25" xfId="0" applyFont="1" applyFill="1" applyBorder="1"/>
    <xf numFmtId="3" fontId="5" fillId="0" borderId="27" xfId="0" applyNumberFormat="1" applyFont="1" applyFill="1" applyBorder="1"/>
    <xf numFmtId="3" fontId="5" fillId="0" borderId="50" xfId="0" applyNumberFormat="1" applyFont="1" applyFill="1" applyBorder="1"/>
    <xf numFmtId="3" fontId="5" fillId="0" borderId="51" xfId="0" applyNumberFormat="1" applyFont="1" applyFill="1" applyBorder="1"/>
    <xf numFmtId="3" fontId="5" fillId="0" borderId="52" xfId="0" applyNumberFormat="1" applyFont="1" applyFill="1" applyBorder="1"/>
    <xf numFmtId="0" fontId="5" fillId="0" borderId="0" xfId="0" applyFont="1"/>
    <xf numFmtId="0" fontId="1" fillId="0" borderId="0" xfId="0" applyFont="1" applyFill="1" applyAlignment="1">
      <alignment horizontal="centerContinuous"/>
    </xf>
    <xf numFmtId="3" fontId="1" fillId="0" borderId="0" xfId="0" applyNumberFormat="1" applyFont="1" applyFill="1" applyAlignment="1">
      <alignment horizontal="centerContinuous"/>
    </xf>
    <xf numFmtId="0" fontId="0" fillId="0" borderId="0" xfId="0" applyFill="1"/>
    <xf numFmtId="0" fontId="11" fillId="0" borderId="30" xfId="0" applyFont="1" applyFill="1" applyBorder="1"/>
    <xf numFmtId="0" fontId="11" fillId="0" borderId="31" xfId="0" applyFont="1" applyFill="1" applyBorder="1"/>
    <xf numFmtId="0" fontId="0" fillId="0" borderId="55" xfId="0" applyFill="1" applyBorder="1"/>
    <xf numFmtId="0" fontId="11" fillId="0" borderId="56" xfId="0" applyFont="1" applyFill="1" applyBorder="1" applyAlignment="1">
      <alignment horizontal="right"/>
    </xf>
    <xf numFmtId="0" fontId="11" fillId="0" borderId="31" xfId="0" applyFont="1" applyFill="1" applyBorder="1" applyAlignment="1">
      <alignment horizontal="right"/>
    </xf>
    <xf numFmtId="0" fontId="11" fillId="0" borderId="32" xfId="0" applyFont="1" applyFill="1" applyBorder="1" applyAlignment="1">
      <alignment horizontal="center"/>
    </xf>
    <xf numFmtId="4" fontId="12" fillId="0" borderId="31" xfId="0" applyNumberFormat="1" applyFont="1" applyFill="1" applyBorder="1" applyAlignment="1">
      <alignment horizontal="right"/>
    </xf>
    <xf numFmtId="4" fontId="12" fillId="0" borderId="55" xfId="0" applyNumberFormat="1" applyFont="1" applyFill="1" applyBorder="1" applyAlignment="1">
      <alignment horizontal="right"/>
    </xf>
    <xf numFmtId="0" fontId="7" fillId="0" borderId="34" xfId="0" applyFont="1" applyFill="1" applyBorder="1"/>
    <xf numFmtId="0" fontId="7" fillId="0" borderId="20" xfId="0" applyFont="1" applyFill="1" applyBorder="1"/>
    <xf numFmtId="0" fontId="7" fillId="0" borderId="21" xfId="0" applyFont="1" applyFill="1" applyBorder="1"/>
    <xf numFmtId="3" fontId="7" fillId="0" borderId="33" xfId="0" applyNumberFormat="1" applyFont="1" applyFill="1" applyBorder="1" applyAlignment="1">
      <alignment horizontal="right"/>
    </xf>
    <xf numFmtId="166" fontId="7" fillId="0" borderId="57" xfId="0" applyNumberFormat="1" applyFont="1" applyFill="1" applyBorder="1" applyAlignment="1">
      <alignment horizontal="right"/>
    </xf>
    <xf numFmtId="3" fontId="7" fillId="0" borderId="58" xfId="0" applyNumberFormat="1" applyFont="1" applyFill="1" applyBorder="1" applyAlignment="1">
      <alignment horizontal="right"/>
    </xf>
    <xf numFmtId="4" fontId="7" fillId="0" borderId="20" xfId="0" applyNumberFormat="1" applyFont="1" applyFill="1" applyBorder="1" applyAlignment="1">
      <alignment horizontal="right"/>
    </xf>
    <xf numFmtId="3" fontId="7" fillId="0" borderId="21" xfId="0" applyNumberFormat="1" applyFont="1" applyFill="1" applyBorder="1" applyAlignment="1">
      <alignment horizontal="right"/>
    </xf>
    <xf numFmtId="0" fontId="0" fillId="0" borderId="36" xfId="0" applyFill="1" applyBorder="1"/>
    <xf numFmtId="0" fontId="5" fillId="0" borderId="37" xfId="0" applyFont="1" applyFill="1" applyBorder="1"/>
    <xf numFmtId="0" fontId="0" fillId="0" borderId="37" xfId="0" applyFill="1" applyBorder="1"/>
    <xf numFmtId="4" fontId="0" fillId="0" borderId="59" xfId="0" applyNumberFormat="1" applyFill="1" applyBorder="1"/>
    <xf numFmtId="4" fontId="0" fillId="0" borderId="36" xfId="0" applyNumberFormat="1" applyFill="1" applyBorder="1"/>
    <xf numFmtId="4" fontId="0" fillId="0" borderId="37" xfId="0" applyNumberFormat="1" applyFill="1" applyBorder="1"/>
    <xf numFmtId="3" fontId="10" fillId="0" borderId="0" xfId="0" applyNumberFormat="1" applyFont="1"/>
    <xf numFmtId="4" fontId="10" fillId="0" borderId="0" xfId="0" applyNumberFormat="1" applyFont="1"/>
    <xf numFmtId="4" fontId="0" fillId="0" borderId="0" xfId="0" applyNumberFormat="1"/>
    <xf numFmtId="0" fontId="9" fillId="0" borderId="0" xfId="1"/>
    <xf numFmtId="0" fontId="9" fillId="0" borderId="0" xfId="1" applyFill="1"/>
    <xf numFmtId="0" fontId="14" fillId="0" borderId="0" xfId="1" applyFont="1" applyFill="1" applyAlignment="1">
      <alignment horizontal="centerContinuous"/>
    </xf>
    <xf numFmtId="0" fontId="15" fillId="0" borderId="0" xfId="1" applyFont="1" applyFill="1" applyAlignment="1">
      <alignment horizontal="centerContinuous"/>
    </xf>
    <xf numFmtId="0" fontId="15" fillId="0" borderId="0" xfId="1" applyFont="1" applyFill="1" applyAlignment="1">
      <alignment horizontal="right"/>
    </xf>
    <xf numFmtId="0" fontId="9" fillId="0" borderId="44" xfId="1" applyFill="1" applyBorder="1"/>
    <xf numFmtId="0" fontId="10" fillId="0" borderId="44" xfId="1" applyFont="1" applyFill="1" applyBorder="1" applyAlignment="1">
      <alignment horizontal="right"/>
    </xf>
    <xf numFmtId="0" fontId="9" fillId="0" borderId="44" xfId="1" applyFill="1" applyBorder="1" applyAlignment="1">
      <alignment horizontal="left"/>
    </xf>
    <xf numFmtId="0" fontId="9" fillId="0" borderId="45" xfId="1" applyFill="1" applyBorder="1"/>
    <xf numFmtId="0" fontId="9" fillId="0" borderId="48" xfId="1" applyFill="1" applyBorder="1"/>
    <xf numFmtId="0" fontId="10" fillId="0" borderId="0" xfId="1" applyFont="1" applyFill="1"/>
    <xf numFmtId="0" fontId="9" fillId="0" borderId="0" xfId="1" applyFont="1" applyFill="1"/>
    <xf numFmtId="0" fontId="9" fillId="0" borderId="0" xfId="1" applyFill="1" applyAlignment="1">
      <alignment horizontal="right"/>
    </xf>
    <xf numFmtId="0" fontId="9" fillId="0" borderId="0" xfId="1" applyFill="1" applyAlignment="1"/>
    <xf numFmtId="49" fontId="4" fillId="0" borderId="57" xfId="1" applyNumberFormat="1" applyFont="1" applyFill="1" applyBorder="1"/>
    <xf numFmtId="0" fontId="4" fillId="0" borderId="15" xfId="1" applyFont="1" applyFill="1" applyBorder="1" applyAlignment="1">
      <alignment horizontal="center"/>
    </xf>
    <xf numFmtId="0" fontId="4" fillId="0" borderId="15" xfId="1" applyNumberFormat="1" applyFont="1" applyFill="1" applyBorder="1" applyAlignment="1">
      <alignment horizontal="center"/>
    </xf>
    <xf numFmtId="0" fontId="4" fillId="0" borderId="57" xfId="1" applyFont="1" applyFill="1" applyBorder="1" applyAlignment="1">
      <alignment horizontal="center"/>
    </xf>
    <xf numFmtId="0" fontId="5" fillId="0" borderId="53" xfId="1" applyFont="1" applyFill="1" applyBorder="1" applyAlignment="1">
      <alignment horizontal="center"/>
    </xf>
    <xf numFmtId="49" fontId="5" fillId="0" borderId="53" xfId="1" applyNumberFormat="1" applyFont="1" applyFill="1" applyBorder="1" applyAlignment="1">
      <alignment horizontal="left"/>
    </xf>
    <xf numFmtId="0" fontId="9" fillId="0" borderId="53" xfId="1" applyNumberFormat="1" applyFill="1" applyBorder="1" applyAlignment="1">
      <alignment horizontal="right"/>
    </xf>
    <xf numFmtId="0" fontId="9" fillId="0" borderId="53" xfId="1" applyNumberFormat="1" applyFill="1" applyBorder="1"/>
    <xf numFmtId="0" fontId="9" fillId="0" borderId="0" xfId="1" applyNumberFormat="1"/>
    <xf numFmtId="0" fontId="16" fillId="0" borderId="0" xfId="1" applyFont="1"/>
    <xf numFmtId="49" fontId="8" fillId="0" borderId="53" xfId="1" applyNumberFormat="1" applyFont="1" applyFill="1" applyBorder="1" applyAlignment="1">
      <alignment horizontal="left"/>
    </xf>
    <xf numFmtId="0" fontId="8" fillId="0" borderId="53" xfId="1" applyFont="1" applyFill="1" applyBorder="1" applyAlignment="1">
      <alignment wrapText="1"/>
    </xf>
    <xf numFmtId="4" fontId="17" fillId="0" borderId="53" xfId="1" applyNumberFormat="1" applyFont="1" applyFill="1" applyBorder="1" applyAlignment="1">
      <alignment horizontal="right"/>
    </xf>
    <xf numFmtId="4" fontId="17" fillId="0" borderId="53" xfId="1" applyNumberFormat="1" applyFont="1" applyFill="1" applyBorder="1"/>
    <xf numFmtId="4" fontId="9" fillId="0" borderId="60" xfId="1" applyNumberFormat="1" applyFill="1" applyBorder="1" applyAlignment="1">
      <alignment horizontal="right"/>
    </xf>
    <xf numFmtId="3" fontId="9" fillId="0" borderId="0" xfId="1" applyNumberFormat="1"/>
    <xf numFmtId="0" fontId="9" fillId="0" borderId="0" xfId="1" applyBorder="1"/>
    <xf numFmtId="0" fontId="18" fillId="0" borderId="0" xfId="1" applyFont="1" applyAlignment="1"/>
    <xf numFmtId="0" fontId="9" fillId="0" borderId="0" xfId="1" applyAlignment="1">
      <alignment horizontal="right"/>
    </xf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9" fillId="0" borderId="0" xfId="1" applyBorder="1" applyAlignment="1">
      <alignment horizontal="right"/>
    </xf>
    <xf numFmtId="49" fontId="10" fillId="0" borderId="5" xfId="0" applyNumberFormat="1" applyFont="1" applyFill="1" applyBorder="1"/>
    <xf numFmtId="3" fontId="7" fillId="0" borderId="6" xfId="0" applyNumberFormat="1" applyFont="1" applyFill="1" applyBorder="1"/>
    <xf numFmtId="3" fontId="7" fillId="0" borderId="53" xfId="0" applyNumberFormat="1" applyFont="1" applyFill="1" applyBorder="1"/>
    <xf numFmtId="3" fontId="7" fillId="0" borderId="54" xfId="0" applyNumberFormat="1" applyFont="1" applyFill="1" applyBorder="1"/>
    <xf numFmtId="0" fontId="8" fillId="0" borderId="53" xfId="1" applyFont="1" applyFill="1" applyBorder="1" applyAlignment="1">
      <alignment horizontal="left" vertical="top" wrapText="1"/>
    </xf>
    <xf numFmtId="49" fontId="8" fillId="0" borderId="53" xfId="1" applyNumberFormat="1" applyFont="1" applyFill="1" applyBorder="1" applyAlignment="1">
      <alignment horizontal="left" vertical="top"/>
    </xf>
    <xf numFmtId="49" fontId="17" fillId="0" borderId="53" xfId="1" applyNumberFormat="1" applyFont="1" applyFill="1" applyBorder="1" applyAlignment="1">
      <alignment horizontal="center" vertical="top" shrinkToFit="1"/>
    </xf>
    <xf numFmtId="4" fontId="17" fillId="0" borderId="53" xfId="1" applyNumberFormat="1" applyFont="1" applyFill="1" applyBorder="1" applyAlignment="1">
      <alignment horizontal="right" vertical="top"/>
    </xf>
    <xf numFmtId="4" fontId="17" fillId="0" borderId="53" xfId="1" applyNumberFormat="1" applyFont="1" applyFill="1" applyBorder="1" applyAlignment="1">
      <alignment vertical="top"/>
    </xf>
    <xf numFmtId="49" fontId="20" fillId="0" borderId="61" xfId="1" applyNumberFormat="1" applyFont="1" applyBorder="1" applyAlignment="1">
      <alignment horizontal="left" vertical="top"/>
    </xf>
    <xf numFmtId="0" fontId="22" fillId="0" borderId="53" xfId="1" applyFont="1" applyBorder="1" applyAlignment="1">
      <alignment horizontal="center"/>
    </xf>
    <xf numFmtId="49" fontId="22" fillId="0" borderId="53" xfId="1" applyNumberFormat="1" applyFont="1" applyBorder="1" applyAlignment="1">
      <alignment horizontal="left"/>
    </xf>
    <xf numFmtId="0" fontId="22" fillId="0" borderId="17" xfId="1" applyFont="1" applyBorder="1"/>
    <xf numFmtId="0" fontId="21" fillId="0" borderId="14" xfId="1" applyFont="1" applyBorder="1" applyAlignment="1">
      <alignment horizontal="center"/>
    </xf>
    <xf numFmtId="0" fontId="21" fillId="0" borderId="14" xfId="1" applyNumberFormat="1" applyFont="1" applyBorder="1" applyAlignment="1">
      <alignment horizontal="right"/>
    </xf>
    <xf numFmtId="0" fontId="21" fillId="0" borderId="15" xfId="1" applyNumberFormat="1" applyFont="1" applyBorder="1"/>
    <xf numFmtId="0" fontId="20" fillId="0" borderId="61" xfId="1" applyFont="1" applyBorder="1" applyAlignment="1">
      <alignment vertical="top" wrapText="1"/>
    </xf>
    <xf numFmtId="49" fontId="20" fillId="0" borderId="61" xfId="1" applyNumberFormat="1" applyFont="1" applyBorder="1" applyAlignment="1">
      <alignment horizontal="center" shrinkToFit="1"/>
    </xf>
    <xf numFmtId="4" fontId="20" fillId="0" borderId="61" xfId="1" applyNumberFormat="1" applyFont="1" applyBorder="1" applyAlignment="1">
      <alignment horizontal="right"/>
    </xf>
    <xf numFmtId="4" fontId="20" fillId="0" borderId="61" xfId="1" applyNumberFormat="1" applyFont="1" applyBorder="1"/>
    <xf numFmtId="49" fontId="23" fillId="0" borderId="53" xfId="1" applyNumberFormat="1" applyFont="1" applyBorder="1" applyAlignment="1">
      <alignment horizontal="right"/>
    </xf>
    <xf numFmtId="4" fontId="24" fillId="3" borderId="64" xfId="1" applyNumberFormat="1" applyFont="1" applyFill="1" applyBorder="1" applyAlignment="1">
      <alignment horizontal="right" wrapText="1"/>
    </xf>
    <xf numFmtId="0" fontId="24" fillId="0" borderId="13" xfId="1" applyFont="1" applyFill="1" applyBorder="1" applyAlignment="1">
      <alignment horizontal="left" wrapText="1"/>
    </xf>
    <xf numFmtId="0" fontId="24" fillId="0" borderId="6" xfId="0" applyFont="1" applyBorder="1" applyAlignment="1">
      <alignment horizontal="right"/>
    </xf>
    <xf numFmtId="0" fontId="26" fillId="0" borderId="0" xfId="1" applyFont="1" applyAlignment="1">
      <alignment wrapText="1"/>
    </xf>
    <xf numFmtId="0" fontId="21" fillId="2" borderId="57" xfId="1" applyFont="1" applyFill="1" applyBorder="1" applyAlignment="1">
      <alignment horizontal="center"/>
    </xf>
    <xf numFmtId="49" fontId="27" fillId="2" borderId="57" xfId="1" applyNumberFormat="1" applyFont="1" applyFill="1" applyBorder="1" applyAlignment="1">
      <alignment horizontal="left"/>
    </xf>
    <xf numFmtId="0" fontId="27" fillId="2" borderId="17" xfId="1" applyFont="1" applyFill="1" applyBorder="1"/>
    <xf numFmtId="0" fontId="21" fillId="2" borderId="14" xfId="1" applyFont="1" applyFill="1" applyBorder="1" applyAlignment="1">
      <alignment horizontal="center"/>
    </xf>
    <xf numFmtId="4" fontId="21" fillId="2" borderId="14" xfId="1" applyNumberFormat="1" applyFont="1" applyFill="1" applyBorder="1" applyAlignment="1">
      <alignment horizontal="right"/>
    </xf>
    <xf numFmtId="4" fontId="22" fillId="2" borderId="57" xfId="1" applyNumberFormat="1" applyFont="1" applyFill="1" applyBorder="1"/>
    <xf numFmtId="49" fontId="8" fillId="0" borderId="57" xfId="1" applyNumberFormat="1" applyFont="1" applyFill="1" applyBorder="1" applyAlignment="1">
      <alignment horizontal="left" vertical="top"/>
    </xf>
    <xf numFmtId="0" fontId="0" fillId="0" borderId="13" xfId="0" applyNumberFormat="1" applyBorder="1"/>
    <xf numFmtId="49" fontId="11" fillId="2" borderId="11" xfId="0" applyNumberFormat="1" applyFont="1" applyFill="1" applyBorder="1"/>
    <xf numFmtId="49" fontId="11" fillId="2" borderId="9" xfId="0" applyNumberFormat="1" applyFont="1" applyFill="1" applyBorder="1"/>
    <xf numFmtId="49" fontId="11" fillId="2" borderId="58" xfId="0" applyNumberFormat="1" applyFont="1" applyFill="1" applyBorder="1"/>
    <xf numFmtId="0" fontId="24" fillId="4" borderId="13" xfId="1" applyFont="1" applyFill="1" applyBorder="1" applyAlignment="1">
      <alignment horizontal="left" wrapText="1"/>
    </xf>
    <xf numFmtId="0" fontId="21" fillId="4" borderId="14" xfId="1" applyNumberFormat="1" applyFont="1" applyFill="1" applyBorder="1" applyAlignment="1">
      <alignment horizontal="right"/>
    </xf>
    <xf numFmtId="0" fontId="9" fillId="0" borderId="0" xfId="1" applyAlignment="1">
      <alignment vertical="top"/>
    </xf>
    <xf numFmtId="49" fontId="8" fillId="0" borderId="61" xfId="1" applyNumberFormat="1" applyFont="1" applyFill="1" applyBorder="1" applyAlignment="1">
      <alignment horizontal="left" vertical="top"/>
    </xf>
    <xf numFmtId="4" fontId="9" fillId="0" borderId="57" xfId="1" applyNumberFormat="1" applyFill="1" applyBorder="1" applyAlignment="1">
      <alignment horizontal="right"/>
    </xf>
    <xf numFmtId="0" fontId="11" fillId="0" borderId="44" xfId="1" applyFont="1" applyFill="1" applyBorder="1"/>
    <xf numFmtId="0" fontId="11" fillId="0" borderId="48" xfId="1" applyFont="1" applyFill="1" applyBorder="1"/>
    <xf numFmtId="49" fontId="24" fillId="3" borderId="62" xfId="1" applyNumberFormat="1" applyFont="1" applyFill="1" applyBorder="1" applyAlignment="1">
      <alignment horizontal="left" wrapText="1"/>
    </xf>
    <xf numFmtId="0" fontId="20" fillId="5" borderId="61" xfId="1" applyFont="1" applyFill="1" applyBorder="1" applyAlignment="1">
      <alignment horizontal="center" vertical="top"/>
    </xf>
    <xf numFmtId="4" fontId="20" fillId="6" borderId="0" xfId="0" applyNumberFormat="1" applyFont="1" applyFill="1" applyBorder="1" applyAlignment="1" applyProtection="1">
      <alignment horizontal="right" vertical="center"/>
    </xf>
    <xf numFmtId="0" fontId="9" fillId="0" borderId="20" xfId="1" applyBorder="1"/>
    <xf numFmtId="4" fontId="24" fillId="3" borderId="67" xfId="1" applyNumberFormat="1" applyFont="1" applyFill="1" applyBorder="1" applyAlignment="1">
      <alignment horizontal="right" wrapText="1"/>
    </xf>
    <xf numFmtId="4" fontId="24" fillId="3" borderId="67" xfId="1" applyNumberFormat="1" applyFont="1" applyFill="1" applyBorder="1" applyAlignment="1">
      <alignment horizontal="left" wrapText="1"/>
    </xf>
    <xf numFmtId="49" fontId="20" fillId="0" borderId="60" xfId="1" applyNumberFormat="1" applyFont="1" applyBorder="1" applyAlignment="1">
      <alignment horizontal="left" vertical="top"/>
    </xf>
    <xf numFmtId="4" fontId="20" fillId="6" borderId="61" xfId="1" applyNumberFormat="1" applyFont="1" applyFill="1" applyBorder="1" applyAlignment="1">
      <alignment horizontal="right"/>
    </xf>
    <xf numFmtId="0" fontId="20" fillId="5" borderId="53" xfId="1" applyFont="1" applyFill="1" applyBorder="1" applyAlignment="1">
      <alignment horizontal="center" vertical="top"/>
    </xf>
    <xf numFmtId="0" fontId="23" fillId="5" borderId="53" xfId="1" applyFont="1" applyFill="1" applyBorder="1" applyAlignment="1">
      <alignment horizontal="center"/>
    </xf>
    <xf numFmtId="0" fontId="24" fillId="0" borderId="0" xfId="1" applyFont="1" applyFill="1" applyBorder="1" applyAlignment="1">
      <alignment horizontal="left" wrapText="1"/>
    </xf>
    <xf numFmtId="0" fontId="20" fillId="5" borderId="60" xfId="1" applyFont="1" applyFill="1" applyBorder="1" applyAlignment="1">
      <alignment horizontal="center" vertical="top"/>
    </xf>
    <xf numFmtId="4" fontId="20" fillId="0" borderId="60" xfId="1" applyNumberFormat="1" applyFont="1" applyBorder="1"/>
    <xf numFmtId="0" fontId="24" fillId="0" borderId="60" xfId="1" applyFont="1" applyFill="1" applyBorder="1" applyAlignment="1">
      <alignment horizontal="left" wrapText="1"/>
    </xf>
    <xf numFmtId="0" fontId="4" fillId="0" borderId="14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left" wrapText="1"/>
    </xf>
    <xf numFmtId="4" fontId="20" fillId="6" borderId="11" xfId="1" applyNumberFormat="1" applyFont="1" applyFill="1" applyBorder="1" applyAlignment="1">
      <alignment horizontal="right"/>
    </xf>
    <xf numFmtId="0" fontId="24" fillId="0" borderId="53" xfId="0" applyFont="1" applyBorder="1" applyAlignment="1">
      <alignment horizontal="right"/>
    </xf>
    <xf numFmtId="4" fontId="20" fillId="6" borderId="10" xfId="0" applyNumberFormat="1" applyFont="1" applyFill="1" applyBorder="1" applyAlignment="1" applyProtection="1">
      <alignment horizontal="right" vertical="center"/>
    </xf>
    <xf numFmtId="49" fontId="23" fillId="0" borderId="60" xfId="1" applyNumberFormat="1" applyFont="1" applyBorder="1" applyAlignment="1">
      <alignment horizontal="right"/>
    </xf>
    <xf numFmtId="0" fontId="24" fillId="0" borderId="60" xfId="0" applyFont="1" applyBorder="1" applyAlignment="1">
      <alignment horizontal="right"/>
    </xf>
    <xf numFmtId="4" fontId="20" fillId="6" borderId="0" xfId="0" applyNumberFormat="1" applyFont="1" applyFill="1" applyBorder="1" applyAlignment="1" applyProtection="1">
      <alignment horizontal="right" vertical="top"/>
    </xf>
    <xf numFmtId="49" fontId="8" fillId="0" borderId="61" xfId="1" applyNumberFormat="1" applyFont="1" applyFill="1" applyBorder="1" applyAlignment="1">
      <alignment horizontal="left"/>
    </xf>
    <xf numFmtId="0" fontId="27" fillId="2" borderId="19" xfId="1" applyFont="1" applyFill="1" applyBorder="1"/>
    <xf numFmtId="0" fontId="21" fillId="2" borderId="20" xfId="1" applyFont="1" applyFill="1" applyBorder="1" applyAlignment="1">
      <alignment horizontal="center"/>
    </xf>
    <xf numFmtId="4" fontId="21" fillId="2" borderId="20" xfId="1" applyNumberFormat="1" applyFont="1" applyFill="1" applyBorder="1" applyAlignment="1">
      <alignment horizontal="right"/>
    </xf>
    <xf numFmtId="4" fontId="22" fillId="2" borderId="60" xfId="1" applyNumberFormat="1" applyFont="1" applyFill="1" applyBorder="1"/>
    <xf numFmtId="0" fontId="8" fillId="0" borderId="17" xfId="1" applyFont="1" applyFill="1" applyBorder="1" applyAlignment="1">
      <alignment vertical="top" wrapText="1"/>
    </xf>
    <xf numFmtId="4" fontId="17" fillId="0" borderId="14" xfId="1" applyNumberFormat="1" applyFont="1" applyFill="1" applyBorder="1" applyAlignment="1">
      <alignment horizontal="right" vertical="top"/>
    </xf>
    <xf numFmtId="4" fontId="17" fillId="0" borderId="15" xfId="1" applyNumberFormat="1" applyFont="1" applyFill="1" applyBorder="1" applyAlignment="1">
      <alignment vertical="top"/>
    </xf>
    <xf numFmtId="49" fontId="17" fillId="0" borderId="57" xfId="1" applyNumberFormat="1" applyFont="1" applyFill="1" applyBorder="1" applyAlignment="1">
      <alignment horizontal="center" vertical="top" shrinkToFit="1"/>
    </xf>
    <xf numFmtId="4" fontId="20" fillId="6" borderId="61" xfId="1" applyNumberFormat="1" applyFont="1" applyFill="1" applyBorder="1" applyAlignment="1">
      <alignment horizontal="right" vertical="top"/>
    </xf>
    <xf numFmtId="4" fontId="9" fillId="0" borderId="60" xfId="1" applyNumberFormat="1" applyFill="1" applyBorder="1" applyAlignment="1">
      <alignment horizontal="right" vertical="top"/>
    </xf>
    <xf numFmtId="0" fontId="8" fillId="0" borderId="14" xfId="1" applyFont="1" applyFill="1" applyBorder="1" applyAlignment="1">
      <alignment wrapText="1"/>
    </xf>
    <xf numFmtId="4" fontId="17" fillId="0" borderId="14" xfId="1" applyNumberFormat="1" applyFont="1" applyFill="1" applyBorder="1" applyAlignment="1">
      <alignment horizontal="right"/>
    </xf>
    <xf numFmtId="4" fontId="17" fillId="0" borderId="15" xfId="1" applyNumberFormat="1" applyFont="1" applyFill="1" applyBorder="1"/>
    <xf numFmtId="49" fontId="24" fillId="3" borderId="68" xfId="1" applyNumberFormat="1" applyFont="1" applyFill="1" applyBorder="1" applyAlignment="1">
      <alignment horizontal="left" wrapText="1"/>
    </xf>
    <xf numFmtId="0" fontId="8" fillId="0" borderId="61" xfId="1" applyFont="1" applyFill="1" applyBorder="1" applyAlignment="1">
      <alignment wrapText="1"/>
    </xf>
    <xf numFmtId="0" fontId="8" fillId="0" borderId="57" xfId="1" applyFont="1" applyFill="1" applyBorder="1" applyAlignment="1">
      <alignment wrapText="1"/>
    </xf>
    <xf numFmtId="49" fontId="17" fillId="0" borderId="57" xfId="1" applyNumberFormat="1" applyFont="1" applyFill="1" applyBorder="1" applyAlignment="1">
      <alignment horizontal="center" shrinkToFit="1"/>
    </xf>
    <xf numFmtId="49" fontId="17" fillId="0" borderId="61" xfId="1" applyNumberFormat="1" applyFont="1" applyFill="1" applyBorder="1" applyAlignment="1">
      <alignment horizontal="center" shrinkToFit="1"/>
    </xf>
    <xf numFmtId="4" fontId="17" fillId="0" borderId="61" xfId="1" applyNumberFormat="1" applyFont="1" applyFill="1" applyBorder="1" applyAlignment="1">
      <alignment horizontal="right"/>
    </xf>
    <xf numFmtId="4" fontId="17" fillId="0" borderId="57" xfId="1" applyNumberFormat="1" applyFont="1" applyFill="1" applyBorder="1" applyAlignment="1">
      <alignment horizontal="right"/>
    </xf>
    <xf numFmtId="49" fontId="5" fillId="0" borderId="17" xfId="1" applyNumberFormat="1" applyFont="1" applyFill="1" applyBorder="1" applyAlignment="1">
      <alignment horizontal="left"/>
    </xf>
    <xf numFmtId="0" fontId="5" fillId="0" borderId="14" xfId="1" applyFont="1" applyFill="1" applyBorder="1"/>
    <xf numFmtId="0" fontId="9" fillId="0" borderId="14" xfId="1" applyFill="1" applyBorder="1" applyAlignment="1">
      <alignment horizontal="center"/>
    </xf>
    <xf numFmtId="0" fontId="9" fillId="0" borderId="15" xfId="1" applyNumberFormat="1" applyFill="1" applyBorder="1" applyAlignment="1">
      <alignment horizontal="right"/>
    </xf>
    <xf numFmtId="0" fontId="5" fillId="0" borderId="17" xfId="1" applyFont="1" applyFill="1" applyBorder="1"/>
    <xf numFmtId="0" fontId="9" fillId="0" borderId="14" xfId="1" applyNumberFormat="1" applyFill="1" applyBorder="1" applyAlignment="1">
      <alignment horizontal="right"/>
    </xf>
    <xf numFmtId="0" fontId="9" fillId="0" borderId="15" xfId="1" applyNumberFormat="1" applyFill="1" applyBorder="1"/>
    <xf numFmtId="49" fontId="11" fillId="2" borderId="10" xfId="0" applyNumberFormat="1" applyFont="1" applyFill="1" applyBorder="1"/>
    <xf numFmtId="49" fontId="11" fillId="2" borderId="19" xfId="0" applyNumberFormat="1" applyFont="1" applyFill="1" applyBorder="1"/>
    <xf numFmtId="49" fontId="11" fillId="2" borderId="20" xfId="0" applyNumberFormat="1" applyFont="1" applyFill="1" applyBorder="1"/>
    <xf numFmtId="165" fontId="6" fillId="0" borderId="37" xfId="0" applyNumberFormat="1" applyFont="1" applyFill="1" applyBorder="1"/>
    <xf numFmtId="49" fontId="24" fillId="3" borderId="13" xfId="1" applyNumberFormat="1" applyFont="1" applyFill="1" applyBorder="1" applyAlignment="1">
      <alignment horizontal="left" wrapText="1"/>
    </xf>
    <xf numFmtId="49" fontId="25" fillId="0" borderId="6" xfId="0" applyNumberFormat="1" applyFont="1" applyBorder="1" applyAlignment="1">
      <alignment horizontal="left" wrapText="1"/>
    </xf>
    <xf numFmtId="4" fontId="24" fillId="3" borderId="53" xfId="1" applyNumberFormat="1" applyFont="1" applyFill="1" applyBorder="1" applyAlignment="1">
      <alignment horizontal="right" wrapText="1"/>
    </xf>
    <xf numFmtId="49" fontId="27" fillId="2" borderId="60" xfId="1" applyNumberFormat="1" applyFont="1" applyFill="1" applyBorder="1" applyAlignment="1">
      <alignment horizontal="left"/>
    </xf>
    <xf numFmtId="49" fontId="8" fillId="0" borderId="17" xfId="1" applyNumberFormat="1" applyFont="1" applyFill="1" applyBorder="1" applyAlignment="1">
      <alignment horizontal="left"/>
    </xf>
    <xf numFmtId="0" fontId="20" fillId="0" borderId="57" xfId="1" applyFont="1" applyBorder="1" applyAlignment="1">
      <alignment vertical="top" wrapText="1"/>
    </xf>
    <xf numFmtId="4" fontId="20" fillId="0" borderId="61" xfId="1" applyNumberFormat="1" applyFont="1" applyBorder="1" applyAlignment="1">
      <alignment horizontal="right" vertical="top"/>
    </xf>
    <xf numFmtId="4" fontId="20" fillId="0" borderId="61" xfId="1" applyNumberFormat="1" applyFont="1" applyBorder="1" applyAlignment="1">
      <alignment vertical="top"/>
    </xf>
    <xf numFmtId="0" fontId="13" fillId="0" borderId="0" xfId="1" applyFont="1" applyAlignment="1">
      <alignment horizontal="center"/>
    </xf>
    <xf numFmtId="4" fontId="9" fillId="0" borderId="14" xfId="1" applyNumberFormat="1" applyFill="1" applyBorder="1" applyAlignment="1">
      <alignment horizontal="right"/>
    </xf>
    <xf numFmtId="4" fontId="9" fillId="0" borderId="20" xfId="1" applyNumberFormat="1" applyFill="1" applyBorder="1" applyAlignment="1">
      <alignment horizontal="right"/>
    </xf>
    <xf numFmtId="4" fontId="9" fillId="0" borderId="53" xfId="1" applyNumberFormat="1" applyFill="1" applyBorder="1" applyAlignment="1">
      <alignment horizontal="right" vertical="top"/>
    </xf>
    <xf numFmtId="4" fontId="9" fillId="0" borderId="0" xfId="1" applyNumberFormat="1" applyFill="1" applyBorder="1" applyAlignment="1">
      <alignment horizontal="right"/>
    </xf>
    <xf numFmtId="0" fontId="21" fillId="0" borderId="53" xfId="1" applyFont="1" applyFill="1" applyBorder="1" applyAlignment="1">
      <alignment horizontal="center"/>
    </xf>
    <xf numFmtId="49" fontId="27" fillId="0" borderId="53" xfId="1" applyNumberFormat="1" applyFont="1" applyFill="1" applyBorder="1" applyAlignment="1">
      <alignment horizontal="left"/>
    </xf>
    <xf numFmtId="0" fontId="27" fillId="0" borderId="17" xfId="1" applyFont="1" applyFill="1" applyBorder="1"/>
    <xf numFmtId="0" fontId="21" fillId="0" borderId="14" xfId="1" applyFont="1" applyFill="1" applyBorder="1" applyAlignment="1">
      <alignment horizontal="center"/>
    </xf>
    <xf numFmtId="4" fontId="21" fillId="0" borderId="14" xfId="1" applyNumberFormat="1" applyFont="1" applyFill="1" applyBorder="1" applyAlignment="1">
      <alignment horizontal="right"/>
    </xf>
    <xf numFmtId="4" fontId="22" fillId="0" borderId="15" xfId="1" applyNumberFormat="1" applyFont="1" applyFill="1" applyBorder="1"/>
    <xf numFmtId="0" fontId="16" fillId="0" borderId="0" xfId="1" applyFont="1" applyFill="1"/>
    <xf numFmtId="3" fontId="9" fillId="0" borderId="0" xfId="1" applyNumberFormat="1" applyFill="1"/>
    <xf numFmtId="49" fontId="27" fillId="0" borderId="17" xfId="1" applyNumberFormat="1" applyFont="1" applyFill="1" applyBorder="1" applyAlignment="1">
      <alignment horizontal="left"/>
    </xf>
    <xf numFmtId="0" fontId="27" fillId="0" borderId="20" xfId="1" applyFont="1" applyFill="1" applyBorder="1"/>
    <xf numFmtId="0" fontId="21" fillId="0" borderId="20" xfId="1" applyFont="1" applyFill="1" applyBorder="1" applyAlignment="1">
      <alignment horizontal="center"/>
    </xf>
    <xf numFmtId="4" fontId="21" fillId="0" borderId="20" xfId="1" applyNumberFormat="1" applyFont="1" applyFill="1" applyBorder="1" applyAlignment="1">
      <alignment horizontal="right"/>
    </xf>
    <xf numFmtId="4" fontId="22" fillId="0" borderId="53" xfId="1" applyNumberFormat="1" applyFont="1" applyFill="1" applyBorder="1"/>
    <xf numFmtId="0" fontId="27" fillId="0" borderId="19" xfId="1" applyFont="1" applyFill="1" applyBorder="1"/>
    <xf numFmtId="4" fontId="22" fillId="0" borderId="58" xfId="1" applyNumberFormat="1" applyFont="1" applyFill="1" applyBorder="1"/>
    <xf numFmtId="0" fontId="21" fillId="0" borderId="0" xfId="1" applyFont="1" applyFill="1" applyBorder="1" applyAlignment="1">
      <alignment horizontal="center"/>
    </xf>
    <xf numFmtId="49" fontId="27" fillId="0" borderId="0" xfId="1" applyNumberFormat="1" applyFont="1" applyFill="1" applyBorder="1" applyAlignment="1">
      <alignment horizontal="left"/>
    </xf>
    <xf numFmtId="0" fontId="27" fillId="0" borderId="0" xfId="1" applyFont="1" applyFill="1" applyBorder="1"/>
    <xf numFmtId="4" fontId="21" fillId="0" borderId="0" xfId="1" applyNumberFormat="1" applyFont="1" applyFill="1" applyBorder="1" applyAlignment="1">
      <alignment horizontal="right"/>
    </xf>
    <xf numFmtId="4" fontId="22" fillId="0" borderId="0" xfId="1" applyNumberFormat="1" applyFont="1" applyFill="1" applyBorder="1"/>
    <xf numFmtId="0" fontId="0" fillId="0" borderId="0" xfId="0" applyAlignment="1">
      <alignment horizontal="left" wrapText="1"/>
    </xf>
    <xf numFmtId="0" fontId="4" fillId="0" borderId="20" xfId="0" applyFont="1" applyBorder="1" applyAlignment="1">
      <alignment horizontal="left"/>
    </xf>
    <xf numFmtId="0" fontId="4" fillId="0" borderId="58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20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9" fillId="0" borderId="42" xfId="1" applyFont="1" applyBorder="1" applyAlignment="1">
      <alignment horizontal="center"/>
    </xf>
    <xf numFmtId="0" fontId="9" fillId="0" borderId="43" xfId="1" applyFont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0" borderId="47" xfId="1" applyFont="1" applyBorder="1" applyAlignment="1">
      <alignment horizontal="center"/>
    </xf>
    <xf numFmtId="0" fontId="9" fillId="0" borderId="48" xfId="1" applyFont="1" applyBorder="1" applyAlignment="1">
      <alignment horizontal="left"/>
    </xf>
    <xf numFmtId="0" fontId="9" fillId="0" borderId="49" xfId="1" applyFont="1" applyBorder="1" applyAlignment="1">
      <alignment horizontal="left"/>
    </xf>
    <xf numFmtId="3" fontId="5" fillId="0" borderId="37" xfId="0" applyNumberFormat="1" applyFont="1" applyFill="1" applyBorder="1" applyAlignment="1">
      <alignment horizontal="right"/>
    </xf>
    <xf numFmtId="3" fontId="5" fillId="0" borderId="59" xfId="0" applyNumberFormat="1" applyFont="1" applyFill="1" applyBorder="1" applyAlignment="1">
      <alignment horizontal="right"/>
    </xf>
    <xf numFmtId="49" fontId="24" fillId="3" borderId="62" xfId="1" applyNumberFormat="1" applyFont="1" applyFill="1" applyBorder="1" applyAlignment="1">
      <alignment horizontal="left" wrapText="1"/>
    </xf>
    <xf numFmtId="49" fontId="25" fillId="0" borderId="63" xfId="0" applyNumberFormat="1" applyFont="1" applyBorder="1" applyAlignment="1">
      <alignment horizontal="left" wrapText="1"/>
    </xf>
    <xf numFmtId="49" fontId="24" fillId="3" borderId="65" xfId="1" applyNumberFormat="1" applyFont="1" applyFill="1" applyBorder="1" applyAlignment="1">
      <alignment horizontal="left" wrapText="1"/>
    </xf>
    <xf numFmtId="49" fontId="24" fillId="3" borderId="66" xfId="1" applyNumberFormat="1" applyFont="1" applyFill="1" applyBorder="1" applyAlignment="1">
      <alignment horizontal="left" wrapText="1"/>
    </xf>
    <xf numFmtId="49" fontId="25" fillId="0" borderId="66" xfId="0" applyNumberFormat="1" applyFont="1" applyBorder="1" applyAlignment="1">
      <alignment horizontal="left" wrapText="1"/>
    </xf>
    <xf numFmtId="0" fontId="13" fillId="0" borderId="0" xfId="1" applyFont="1" applyAlignment="1">
      <alignment horizontal="center"/>
    </xf>
    <xf numFmtId="0" fontId="9" fillId="0" borderId="42" xfId="1" applyFont="1" applyFill="1" applyBorder="1" applyAlignment="1">
      <alignment horizontal="center"/>
    </xf>
    <xf numFmtId="0" fontId="9" fillId="0" borderId="43" xfId="1" applyFont="1" applyFill="1" applyBorder="1" applyAlignment="1">
      <alignment horizontal="center"/>
    </xf>
    <xf numFmtId="49" fontId="9" fillId="0" borderId="46" xfId="1" applyNumberFormat="1" applyFont="1" applyFill="1" applyBorder="1" applyAlignment="1">
      <alignment horizontal="center"/>
    </xf>
    <xf numFmtId="0" fontId="9" fillId="0" borderId="47" xfId="1" applyFont="1" applyFill="1" applyBorder="1" applyAlignment="1">
      <alignment horizontal="center"/>
    </xf>
    <xf numFmtId="0" fontId="9" fillId="0" borderId="48" xfId="1" applyFill="1" applyBorder="1" applyAlignment="1">
      <alignment horizontal="center" shrinkToFit="1"/>
    </xf>
    <xf numFmtId="0" fontId="9" fillId="0" borderId="49" xfId="1" applyFill="1" applyBorder="1" applyAlignment="1">
      <alignment horizontal="center" shrinkToFi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BE56"/>
  <sheetViews>
    <sheetView tabSelected="1" workbookViewId="0">
      <selection activeCell="B7" sqref="B7"/>
    </sheetView>
  </sheetViews>
  <sheetFormatPr defaultRowHeight="12.75" x14ac:dyDescent="0.2"/>
  <cols>
    <col min="1" max="1" width="2" customWidth="1"/>
    <col min="2" max="2" width="15" customWidth="1"/>
    <col min="3" max="3" width="15.85546875" customWidth="1"/>
    <col min="4" max="4" width="14.5703125" customWidth="1"/>
    <col min="5" max="5" width="12.5703125" customWidth="1"/>
    <col min="6" max="6" width="19.7109375" customWidth="1"/>
    <col min="7" max="7" width="14.140625" customWidth="1"/>
  </cols>
  <sheetData>
    <row r="1" spans="1:57" ht="21.7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57" ht="15" customHeight="1" thickBot="1" x14ac:dyDescent="0.25"/>
    <row r="3" spans="1:57" ht="12.95" customHeight="1" x14ac:dyDescent="0.2">
      <c r="A3" s="3" t="s">
        <v>1</v>
      </c>
      <c r="B3" s="4"/>
      <c r="C3" s="5" t="s">
        <v>2</v>
      </c>
      <c r="D3" s="5"/>
      <c r="E3" s="5"/>
      <c r="F3" s="5" t="s">
        <v>3</v>
      </c>
      <c r="G3" s="6"/>
    </row>
    <row r="4" spans="1:57" ht="12.95" customHeight="1" x14ac:dyDescent="0.2">
      <c r="A4" s="7"/>
      <c r="B4" s="8"/>
      <c r="C4" s="9"/>
      <c r="D4" s="10"/>
      <c r="E4" s="10"/>
      <c r="F4" s="11"/>
      <c r="G4" s="12"/>
    </row>
    <row r="5" spans="1:57" ht="12.95" customHeight="1" x14ac:dyDescent="0.2">
      <c r="A5" s="13" t="s">
        <v>5</v>
      </c>
      <c r="B5" s="14"/>
      <c r="C5" s="15" t="s">
        <v>6</v>
      </c>
      <c r="D5" s="15"/>
      <c r="E5" s="15"/>
      <c r="F5" s="16" t="s">
        <v>7</v>
      </c>
      <c r="G5" s="17"/>
    </row>
    <row r="6" spans="1:57" ht="12.95" customHeight="1" x14ac:dyDescent="0.2">
      <c r="A6" s="191"/>
      <c r="B6" s="251" t="s">
        <v>168</v>
      </c>
      <c r="C6" s="251"/>
      <c r="D6" s="251"/>
      <c r="E6" s="192"/>
      <c r="F6" s="27"/>
      <c r="G6" s="12"/>
    </row>
    <row r="7" spans="1:57" ht="12.95" customHeight="1" x14ac:dyDescent="0.2">
      <c r="A7" s="252"/>
      <c r="B7" s="253"/>
      <c r="C7" s="253"/>
      <c r="D7" s="253"/>
      <c r="E7" s="193"/>
      <c r="F7" s="27"/>
      <c r="G7" s="12"/>
    </row>
    <row r="8" spans="1:57" x14ac:dyDescent="0.2">
      <c r="A8" s="26" t="s">
        <v>8</v>
      </c>
      <c r="B8" s="11"/>
      <c r="C8" s="289" t="s">
        <v>113</v>
      </c>
      <c r="D8" s="290"/>
      <c r="E8" s="190" t="s">
        <v>9</v>
      </c>
      <c r="F8" s="18"/>
      <c r="G8" s="19">
        <v>0</v>
      </c>
      <c r="H8" s="20"/>
      <c r="I8" s="20"/>
    </row>
    <row r="9" spans="1:57" x14ac:dyDescent="0.2">
      <c r="A9" s="13" t="s">
        <v>10</v>
      </c>
      <c r="B9" s="15"/>
      <c r="C9" s="291" t="s">
        <v>158</v>
      </c>
      <c r="D9" s="292"/>
      <c r="E9" s="16" t="s">
        <v>11</v>
      </c>
      <c r="F9" s="15"/>
      <c r="G9" s="21">
        <f>IF(PocetMJ=0,,ROUND((F31+F33)/PocetMJ,1))</f>
        <v>0</v>
      </c>
    </row>
    <row r="10" spans="1:57" x14ac:dyDescent="0.2">
      <c r="A10" s="22" t="s">
        <v>12</v>
      </c>
      <c r="B10" s="23"/>
      <c r="C10" s="23"/>
      <c r="D10" s="23"/>
      <c r="E10" s="24" t="s">
        <v>13</v>
      </c>
      <c r="F10" s="23"/>
      <c r="G10" s="25"/>
    </row>
    <row r="11" spans="1:57" x14ac:dyDescent="0.2">
      <c r="A11" s="26" t="s">
        <v>91</v>
      </c>
      <c r="B11" s="11"/>
      <c r="C11" s="11"/>
      <c r="D11" s="11"/>
      <c r="E11" s="27" t="s">
        <v>14</v>
      </c>
      <c r="F11" s="11"/>
      <c r="G11" s="12"/>
      <c r="BA11" s="28"/>
      <c r="BB11" s="28"/>
      <c r="BC11" s="28"/>
      <c r="BD11" s="28"/>
      <c r="BE11" s="28"/>
    </row>
    <row r="12" spans="1:57" x14ac:dyDescent="0.2">
      <c r="A12" s="26"/>
      <c r="B12" s="11"/>
      <c r="C12" s="11"/>
      <c r="D12" s="11"/>
      <c r="E12" s="293" t="s">
        <v>81</v>
      </c>
      <c r="F12" s="294"/>
      <c r="G12" s="295"/>
    </row>
    <row r="13" spans="1:57" ht="28.5" customHeight="1" thickBot="1" x14ac:dyDescent="0.25">
      <c r="A13" s="29" t="s">
        <v>15</v>
      </c>
      <c r="B13" s="30"/>
      <c r="C13" s="30"/>
      <c r="D13" s="30"/>
      <c r="E13" s="31"/>
      <c r="F13" s="31"/>
      <c r="G13" s="32"/>
    </row>
    <row r="14" spans="1:57" ht="17.25" customHeight="1" thickBot="1" x14ac:dyDescent="0.25">
      <c r="A14" s="33" t="s">
        <v>16</v>
      </c>
      <c r="B14" s="34"/>
      <c r="C14" s="35"/>
      <c r="D14" s="36" t="s">
        <v>17</v>
      </c>
      <c r="E14" s="37"/>
      <c r="F14" s="37"/>
      <c r="G14" s="35"/>
    </row>
    <row r="15" spans="1:57" ht="15.95" customHeight="1" x14ac:dyDescent="0.2">
      <c r="A15" s="38"/>
      <c r="B15" s="39" t="s">
        <v>18</v>
      </c>
      <c r="C15" s="40">
        <f>Dodavka</f>
        <v>0</v>
      </c>
      <c r="D15" s="41" t="str">
        <f>Rekapitulace!A18</f>
        <v>Individuální mimostaveništní doprava</v>
      </c>
      <c r="E15" s="42"/>
      <c r="F15" s="43"/>
      <c r="G15" s="40">
        <f>Rekapitulace!I18</f>
        <v>0</v>
      </c>
    </row>
    <row r="16" spans="1:57" ht="15.95" customHeight="1" x14ac:dyDescent="0.2">
      <c r="A16" s="38" t="s">
        <v>19</v>
      </c>
      <c r="B16" s="39" t="s">
        <v>20</v>
      </c>
      <c r="C16" s="40">
        <f>Mont</f>
        <v>0</v>
      </c>
      <c r="D16" s="22" t="str">
        <f>Rekapitulace!A19</f>
        <v>Kompletační činnost zhotovitele</v>
      </c>
      <c r="E16" s="44"/>
      <c r="F16" s="45"/>
      <c r="G16" s="40">
        <f>Rekapitulace!I19</f>
        <v>0</v>
      </c>
    </row>
    <row r="17" spans="1:7" ht="15.95" customHeight="1" x14ac:dyDescent="0.2">
      <c r="A17" s="38" t="s">
        <v>21</v>
      </c>
      <c r="B17" s="39" t="s">
        <v>22</v>
      </c>
      <c r="C17" s="40">
        <f>HSV</f>
        <v>0</v>
      </c>
      <c r="D17" s="22" t="str">
        <f>Rekapitulace!A20</f>
        <v>Provozní vlivy</v>
      </c>
      <c r="E17" s="44"/>
      <c r="F17" s="45"/>
      <c r="G17" s="40">
        <f>Rekapitulace!I20</f>
        <v>0</v>
      </c>
    </row>
    <row r="18" spans="1:7" ht="15.95" customHeight="1" x14ac:dyDescent="0.2">
      <c r="A18" s="46" t="s">
        <v>23</v>
      </c>
      <c r="B18" s="39" t="s">
        <v>24</v>
      </c>
      <c r="C18" s="40">
        <f>PSV</f>
        <v>0</v>
      </c>
      <c r="D18" s="22" t="str">
        <f>Rekapitulace!A21</f>
        <v>Zařízení staveniště</v>
      </c>
      <c r="E18" s="44"/>
      <c r="F18" s="45"/>
      <c r="G18" s="40">
        <f>Rekapitulace!I21</f>
        <v>0</v>
      </c>
    </row>
    <row r="19" spans="1:7" ht="15.95" customHeight="1" x14ac:dyDescent="0.2">
      <c r="A19" s="47" t="s">
        <v>25</v>
      </c>
      <c r="B19" s="39"/>
      <c r="C19" s="40">
        <f>SUM(C15:C18)</f>
        <v>0</v>
      </c>
      <c r="D19" s="48"/>
      <c r="E19" s="44"/>
      <c r="F19" s="45"/>
      <c r="G19" s="40"/>
    </row>
    <row r="20" spans="1:7" ht="15.95" customHeight="1" x14ac:dyDescent="0.2">
      <c r="A20" s="47"/>
      <c r="B20" s="39"/>
      <c r="C20" s="40"/>
      <c r="D20" s="22"/>
      <c r="E20" s="44"/>
      <c r="F20" s="45"/>
      <c r="G20" s="40"/>
    </row>
    <row r="21" spans="1:7" ht="15.95" customHeight="1" x14ac:dyDescent="0.2">
      <c r="A21" s="47" t="s">
        <v>26</v>
      </c>
      <c r="B21" s="39"/>
      <c r="C21" s="40">
        <f>HZS</f>
        <v>0</v>
      </c>
      <c r="D21" s="22"/>
      <c r="E21" s="44"/>
      <c r="F21" s="45"/>
      <c r="G21" s="40"/>
    </row>
    <row r="22" spans="1:7" ht="15.95" customHeight="1" x14ac:dyDescent="0.2">
      <c r="A22" s="26" t="s">
        <v>27</v>
      </c>
      <c r="B22" s="11"/>
      <c r="C22" s="40">
        <f>C19+C21</f>
        <v>0</v>
      </c>
      <c r="D22" s="22" t="s">
        <v>28</v>
      </c>
      <c r="E22" s="44"/>
      <c r="F22" s="45"/>
      <c r="G22" s="40">
        <f>G23-SUM(G15:G21)</f>
        <v>0</v>
      </c>
    </row>
    <row r="23" spans="1:7" ht="15.95" customHeight="1" thickBot="1" x14ac:dyDescent="0.25">
      <c r="A23" s="22" t="s">
        <v>29</v>
      </c>
      <c r="B23" s="23"/>
      <c r="C23" s="49">
        <f>C22+G23</f>
        <v>0</v>
      </c>
      <c r="D23" s="50" t="s">
        <v>30</v>
      </c>
      <c r="E23" s="51"/>
      <c r="F23" s="52"/>
      <c r="G23" s="40">
        <f>VRN</f>
        <v>0</v>
      </c>
    </row>
    <row r="24" spans="1:7" x14ac:dyDescent="0.2">
      <c r="A24" s="3" t="s">
        <v>31</v>
      </c>
      <c r="B24" s="5"/>
      <c r="C24" s="53" t="s">
        <v>32</v>
      </c>
      <c r="D24" s="5"/>
      <c r="E24" s="53" t="s">
        <v>33</v>
      </c>
      <c r="F24" s="5"/>
      <c r="G24" s="6"/>
    </row>
    <row r="25" spans="1:7" x14ac:dyDescent="0.2">
      <c r="A25" s="13"/>
      <c r="B25" s="15"/>
      <c r="C25" s="16" t="s">
        <v>34</v>
      </c>
      <c r="D25" s="15"/>
      <c r="E25" s="16" t="s">
        <v>34</v>
      </c>
      <c r="F25" s="15"/>
      <c r="G25" s="17"/>
    </row>
    <row r="26" spans="1:7" x14ac:dyDescent="0.2">
      <c r="A26" s="26" t="s">
        <v>35</v>
      </c>
      <c r="B26" s="54"/>
      <c r="C26" s="27" t="s">
        <v>35</v>
      </c>
      <c r="D26" s="11"/>
      <c r="E26" s="27" t="s">
        <v>35</v>
      </c>
      <c r="F26" s="11"/>
      <c r="G26" s="12"/>
    </row>
    <row r="27" spans="1:7" x14ac:dyDescent="0.2">
      <c r="A27" s="26"/>
      <c r="B27" s="55"/>
      <c r="C27" s="27" t="s">
        <v>36</v>
      </c>
      <c r="D27" s="11"/>
      <c r="E27" s="27" t="s">
        <v>37</v>
      </c>
      <c r="F27" s="11"/>
      <c r="G27" s="12"/>
    </row>
    <row r="28" spans="1:7" x14ac:dyDescent="0.2">
      <c r="A28" s="26"/>
      <c r="B28" s="11"/>
      <c r="C28" s="27"/>
      <c r="D28" s="11"/>
      <c r="E28" s="27"/>
      <c r="F28" s="11"/>
      <c r="G28" s="12"/>
    </row>
    <row r="29" spans="1:7" ht="97.5" customHeight="1" x14ac:dyDescent="0.2">
      <c r="A29" s="26"/>
      <c r="B29" s="11"/>
      <c r="C29" s="27"/>
      <c r="D29" s="11"/>
      <c r="E29" s="27"/>
      <c r="F29" s="11"/>
      <c r="G29" s="12"/>
    </row>
    <row r="30" spans="1:7" x14ac:dyDescent="0.2">
      <c r="A30" s="13" t="s">
        <v>38</v>
      </c>
      <c r="B30" s="15"/>
      <c r="C30" s="56">
        <v>0</v>
      </c>
      <c r="D30" s="15" t="s">
        <v>39</v>
      </c>
      <c r="E30" s="16"/>
      <c r="F30" s="57">
        <v>0</v>
      </c>
      <c r="G30" s="17"/>
    </row>
    <row r="31" spans="1:7" x14ac:dyDescent="0.2">
      <c r="A31" s="13" t="s">
        <v>38</v>
      </c>
      <c r="B31" s="15"/>
      <c r="C31" s="56">
        <v>15</v>
      </c>
      <c r="D31" s="15" t="s">
        <v>39</v>
      </c>
      <c r="E31" s="16"/>
      <c r="F31" s="57">
        <v>0</v>
      </c>
      <c r="G31" s="17"/>
    </row>
    <row r="32" spans="1:7" x14ac:dyDescent="0.2">
      <c r="A32" s="13" t="s">
        <v>40</v>
      </c>
      <c r="B32" s="15"/>
      <c r="C32" s="56">
        <v>15</v>
      </c>
      <c r="D32" s="15" t="s">
        <v>39</v>
      </c>
      <c r="E32" s="16"/>
      <c r="F32" s="58">
        <f>ROUND(PRODUCT(F31,C32/100),0)</f>
        <v>0</v>
      </c>
      <c r="G32" s="25"/>
    </row>
    <row r="33" spans="1:8" x14ac:dyDescent="0.2">
      <c r="A33" s="13" t="s">
        <v>38</v>
      </c>
      <c r="B33" s="15"/>
      <c r="C33" s="56">
        <v>21</v>
      </c>
      <c r="D33" s="15" t="s">
        <v>39</v>
      </c>
      <c r="E33" s="16"/>
      <c r="F33" s="57">
        <v>0</v>
      </c>
      <c r="G33" s="17"/>
    </row>
    <row r="34" spans="1:8" x14ac:dyDescent="0.2">
      <c r="A34" s="13" t="s">
        <v>40</v>
      </c>
      <c r="B34" s="15"/>
      <c r="C34" s="56">
        <v>21</v>
      </c>
      <c r="D34" s="15" t="s">
        <v>39</v>
      </c>
      <c r="E34" s="16"/>
      <c r="F34" s="58">
        <f>ROUND(PRODUCT(F33,C34/100),0)</f>
        <v>0</v>
      </c>
      <c r="G34" s="25"/>
    </row>
    <row r="35" spans="1:8" s="63" customFormat="1" ht="19.5" customHeight="1" thickBot="1" x14ac:dyDescent="0.3">
      <c r="A35" s="59" t="s">
        <v>41</v>
      </c>
      <c r="B35" s="60"/>
      <c r="C35" s="60"/>
      <c r="D35" s="60"/>
      <c r="E35" s="61"/>
      <c r="F35" s="254">
        <f>ROUND(SUM(F30:F34),0)</f>
        <v>0</v>
      </c>
      <c r="G35" s="62"/>
    </row>
    <row r="37" spans="1:8" x14ac:dyDescent="0.2">
      <c r="A37" s="64"/>
      <c r="B37" s="64"/>
      <c r="C37" s="64"/>
      <c r="D37" s="64"/>
      <c r="E37" s="64"/>
      <c r="F37" s="64"/>
      <c r="G37" s="64"/>
      <c r="H37" t="s">
        <v>4</v>
      </c>
    </row>
    <row r="38" spans="1:8" ht="14.25" customHeight="1" x14ac:dyDescent="0.2">
      <c r="A38" s="64"/>
      <c r="B38" s="296"/>
      <c r="C38" s="296"/>
      <c r="D38" s="296"/>
      <c r="E38" s="296"/>
      <c r="F38" s="296"/>
      <c r="G38" s="296"/>
      <c r="H38" t="s">
        <v>4</v>
      </c>
    </row>
    <row r="39" spans="1:8" ht="12.75" customHeight="1" x14ac:dyDescent="0.2">
      <c r="A39" s="65"/>
      <c r="B39" s="296"/>
      <c r="C39" s="296"/>
      <c r="D39" s="296"/>
      <c r="E39" s="296"/>
      <c r="F39" s="296"/>
      <c r="G39" s="296"/>
      <c r="H39" t="s">
        <v>4</v>
      </c>
    </row>
    <row r="40" spans="1:8" x14ac:dyDescent="0.2">
      <c r="A40" s="65"/>
      <c r="B40" s="296"/>
      <c r="C40" s="296"/>
      <c r="D40" s="296"/>
      <c r="E40" s="296"/>
      <c r="F40" s="296"/>
      <c r="G40" s="296"/>
      <c r="H40" t="s">
        <v>4</v>
      </c>
    </row>
    <row r="41" spans="1:8" x14ac:dyDescent="0.2">
      <c r="A41" s="65"/>
      <c r="B41" s="296"/>
      <c r="C41" s="296"/>
      <c r="D41" s="296"/>
      <c r="E41" s="296"/>
      <c r="F41" s="296"/>
      <c r="G41" s="296"/>
      <c r="H41" t="s">
        <v>4</v>
      </c>
    </row>
    <row r="42" spans="1:8" x14ac:dyDescent="0.2">
      <c r="A42" s="65"/>
      <c r="B42" s="296"/>
      <c r="C42" s="296"/>
      <c r="D42" s="296"/>
      <c r="E42" s="296"/>
      <c r="F42" s="296"/>
      <c r="G42" s="296"/>
      <c r="H42" t="s">
        <v>4</v>
      </c>
    </row>
    <row r="43" spans="1:8" x14ac:dyDescent="0.2">
      <c r="A43" s="65"/>
      <c r="B43" s="296"/>
      <c r="C43" s="296"/>
      <c r="D43" s="296"/>
      <c r="E43" s="296"/>
      <c r="F43" s="296"/>
      <c r="G43" s="296"/>
      <c r="H43" t="s">
        <v>4</v>
      </c>
    </row>
    <row r="44" spans="1:8" x14ac:dyDescent="0.2">
      <c r="A44" s="65"/>
      <c r="B44" s="296"/>
      <c r="C44" s="296"/>
      <c r="D44" s="296"/>
      <c r="E44" s="296"/>
      <c r="F44" s="296"/>
      <c r="G44" s="296"/>
      <c r="H44" t="s">
        <v>4</v>
      </c>
    </row>
    <row r="45" spans="1:8" x14ac:dyDescent="0.2">
      <c r="A45" s="65"/>
      <c r="B45" s="296"/>
      <c r="C45" s="296"/>
      <c r="D45" s="296"/>
      <c r="E45" s="296"/>
      <c r="F45" s="296"/>
      <c r="G45" s="296"/>
      <c r="H45" t="s">
        <v>4</v>
      </c>
    </row>
    <row r="46" spans="1:8" ht="3" customHeight="1" x14ac:dyDescent="0.2">
      <c r="A46" s="65"/>
      <c r="B46" s="296"/>
      <c r="C46" s="296"/>
      <c r="D46" s="296"/>
      <c r="E46" s="296"/>
      <c r="F46" s="296"/>
      <c r="G46" s="296"/>
      <c r="H46" t="s">
        <v>4</v>
      </c>
    </row>
    <row r="47" spans="1:8" x14ac:dyDescent="0.2">
      <c r="B47" s="288"/>
      <c r="C47" s="288"/>
      <c r="D47" s="288"/>
      <c r="E47" s="288"/>
      <c r="F47" s="288"/>
      <c r="G47" s="288"/>
    </row>
    <row r="48" spans="1:8" x14ac:dyDescent="0.2">
      <c r="B48" s="288"/>
      <c r="C48" s="288"/>
      <c r="D48" s="288"/>
      <c r="E48" s="288"/>
      <c r="F48" s="288"/>
      <c r="G48" s="288"/>
    </row>
    <row r="49" spans="2:7" x14ac:dyDescent="0.2">
      <c r="B49" s="288"/>
      <c r="C49" s="288"/>
      <c r="D49" s="288"/>
      <c r="E49" s="288"/>
      <c r="F49" s="288"/>
      <c r="G49" s="288"/>
    </row>
    <row r="50" spans="2:7" x14ac:dyDescent="0.2">
      <c r="B50" s="288"/>
      <c r="C50" s="288"/>
      <c r="D50" s="288"/>
      <c r="E50" s="288"/>
      <c r="F50" s="288"/>
      <c r="G50" s="288"/>
    </row>
    <row r="51" spans="2:7" x14ac:dyDescent="0.2">
      <c r="B51" s="288"/>
      <c r="C51" s="288"/>
      <c r="D51" s="288"/>
      <c r="E51" s="288"/>
      <c r="F51" s="288"/>
      <c r="G51" s="288"/>
    </row>
    <row r="52" spans="2:7" x14ac:dyDescent="0.2">
      <c r="B52" s="288"/>
      <c r="C52" s="288"/>
      <c r="D52" s="288"/>
      <c r="E52" s="288"/>
      <c r="F52" s="288"/>
      <c r="G52" s="288"/>
    </row>
    <row r="53" spans="2:7" x14ac:dyDescent="0.2">
      <c r="B53" s="288"/>
      <c r="C53" s="288"/>
      <c r="D53" s="288"/>
      <c r="E53" s="288"/>
      <c r="F53" s="288"/>
      <c r="G53" s="288"/>
    </row>
    <row r="54" spans="2:7" x14ac:dyDescent="0.2">
      <c r="B54" s="288"/>
      <c r="C54" s="288"/>
      <c r="D54" s="288"/>
      <c r="E54" s="288"/>
      <c r="F54" s="288"/>
      <c r="G54" s="288"/>
    </row>
    <row r="55" spans="2:7" x14ac:dyDescent="0.2">
      <c r="B55" s="288"/>
      <c r="C55" s="288"/>
      <c r="D55" s="288"/>
      <c r="E55" s="288"/>
      <c r="F55" s="288"/>
      <c r="G55" s="288"/>
    </row>
    <row r="56" spans="2:7" x14ac:dyDescent="0.2">
      <c r="B56" s="288"/>
      <c r="C56" s="288"/>
      <c r="D56" s="288"/>
      <c r="E56" s="288"/>
      <c r="F56" s="288"/>
      <c r="G56" s="288"/>
    </row>
  </sheetData>
  <mergeCells count="14">
    <mergeCell ref="B48:G48"/>
    <mergeCell ref="C8:D8"/>
    <mergeCell ref="C9:D9"/>
    <mergeCell ref="E12:G12"/>
    <mergeCell ref="B38:G46"/>
    <mergeCell ref="B47:G47"/>
    <mergeCell ref="B55:G55"/>
    <mergeCell ref="B56:G56"/>
    <mergeCell ref="B49:G49"/>
    <mergeCell ref="B50:G50"/>
    <mergeCell ref="B51:G51"/>
    <mergeCell ref="B52:G52"/>
    <mergeCell ref="B53:G53"/>
    <mergeCell ref="B54:G54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BE73"/>
  <sheetViews>
    <sheetView zoomScaleNormal="100" workbookViewId="0">
      <selection activeCell="M26" sqref="M26"/>
    </sheetView>
  </sheetViews>
  <sheetFormatPr defaultRowHeight="12.75" x14ac:dyDescent="0.2"/>
  <cols>
    <col min="1" max="1" width="5.85546875" customWidth="1"/>
    <col min="2" max="2" width="6.140625" customWidth="1"/>
    <col min="3" max="3" width="8.5703125" customWidth="1"/>
    <col min="4" max="4" width="28.28515625" customWidth="1"/>
    <col min="5" max="5" width="10.42578125" customWidth="1"/>
    <col min="6" max="6" width="7" customWidth="1"/>
    <col min="7" max="7" width="9" customWidth="1"/>
    <col min="8" max="8" width="8" customWidth="1"/>
    <col min="9" max="9" width="9" customWidth="1"/>
  </cols>
  <sheetData>
    <row r="1" spans="1:57" ht="13.5" thickTop="1" x14ac:dyDescent="0.2">
      <c r="A1" s="297" t="s">
        <v>5</v>
      </c>
      <c r="B1" s="298"/>
      <c r="C1" s="66" t="s">
        <v>159</v>
      </c>
      <c r="D1" s="67"/>
      <c r="E1" s="68"/>
      <c r="F1" s="67"/>
      <c r="G1" s="69"/>
      <c r="H1" s="70"/>
      <c r="I1" s="71"/>
    </row>
    <row r="2" spans="1:57" ht="13.5" thickBot="1" x14ac:dyDescent="0.25">
      <c r="A2" s="299"/>
      <c r="B2" s="300"/>
      <c r="C2" s="72"/>
      <c r="D2" s="73"/>
      <c r="E2" s="74"/>
      <c r="F2" s="73"/>
      <c r="G2" s="301"/>
      <c r="H2" s="301"/>
      <c r="I2" s="302"/>
    </row>
    <row r="3" spans="1:57" ht="13.5" thickTop="1" x14ac:dyDescent="0.2">
      <c r="F3" s="11"/>
    </row>
    <row r="4" spans="1:57" ht="19.5" customHeight="1" x14ac:dyDescent="0.25">
      <c r="A4" s="75" t="s">
        <v>42</v>
      </c>
      <c r="B4" s="1"/>
      <c r="C4" s="1"/>
      <c r="D4" s="1"/>
      <c r="E4" s="76"/>
      <c r="F4" s="1"/>
      <c r="G4" s="1"/>
      <c r="H4" s="1"/>
      <c r="I4" s="1"/>
    </row>
    <row r="5" spans="1:57" ht="13.5" thickBot="1" x14ac:dyDescent="0.25"/>
    <row r="6" spans="1:57" s="11" customFormat="1" ht="13.5" thickBot="1" x14ac:dyDescent="0.25">
      <c r="A6" s="77"/>
      <c r="B6" s="78" t="s">
        <v>43</v>
      </c>
      <c r="C6" s="78"/>
      <c r="D6" s="79"/>
      <c r="E6" s="80" t="s">
        <v>44</v>
      </c>
      <c r="F6" s="81" t="s">
        <v>45</v>
      </c>
      <c r="G6" s="81" t="s">
        <v>46</v>
      </c>
      <c r="H6" s="81" t="s">
        <v>47</v>
      </c>
      <c r="I6" s="82" t="s">
        <v>26</v>
      </c>
    </row>
    <row r="7" spans="1:57" s="11" customFormat="1" x14ac:dyDescent="0.2">
      <c r="A7" s="158" t="str">
        <f>' položky hřiště '!B10</f>
        <v>1</v>
      </c>
      <c r="B7" s="83" t="str">
        <f>' položky hřiště '!C10</f>
        <v>Zemní práce</v>
      </c>
      <c r="C7" s="84"/>
      <c r="D7" s="85"/>
      <c r="E7" s="159">
        <f>' položky hřiště '!G32</f>
        <v>0</v>
      </c>
      <c r="F7" s="160">
        <f>' položky hřiště '!BB32</f>
        <v>0</v>
      </c>
      <c r="G7" s="160">
        <f>' položky hřiště '!BC32</f>
        <v>0</v>
      </c>
      <c r="H7" s="160">
        <f>' položky hřiště '!BD32</f>
        <v>0</v>
      </c>
      <c r="I7" s="161">
        <f>' položky hřiště '!BE32</f>
        <v>0</v>
      </c>
    </row>
    <row r="8" spans="1:57" s="11" customFormat="1" x14ac:dyDescent="0.2">
      <c r="A8" s="158" t="str">
        <f>' položky hřiště '!B34</f>
        <v>2</v>
      </c>
      <c r="B8" s="83" t="str">
        <f>' položky hřiště '!C34</f>
        <v>Komunikace-podloží hřiště</v>
      </c>
      <c r="C8" s="84"/>
      <c r="D8" s="85"/>
      <c r="E8" s="159">
        <f>' položky hřiště '!G46</f>
        <v>0</v>
      </c>
      <c r="F8" s="160">
        <f>' položky hřiště '!BB46</f>
        <v>0</v>
      </c>
      <c r="G8" s="160">
        <f>' položky hřiště '!BC46</f>
        <v>0</v>
      </c>
      <c r="H8" s="160">
        <f>' položky hřiště '!BD46</f>
        <v>0</v>
      </c>
      <c r="I8" s="161">
        <f>' položky hřiště '!BE46</f>
        <v>0</v>
      </c>
    </row>
    <row r="9" spans="1:57" s="11" customFormat="1" x14ac:dyDescent="0.2">
      <c r="A9" s="158" t="str">
        <f>' položky hřiště '!B48</f>
        <v>4</v>
      </c>
      <c r="B9" s="83" t="str">
        <f>' položky hřiště '!C48</f>
        <v>Zakládání patky sloupků sportoviště a kotvení branek</v>
      </c>
      <c r="C9" s="84"/>
      <c r="D9" s="85"/>
      <c r="E9" s="159">
        <f>' položky hřiště '!G50</f>
        <v>0</v>
      </c>
      <c r="F9" s="160">
        <f>' položky hřiště '!BB50</f>
        <v>0</v>
      </c>
      <c r="G9" s="160">
        <f>' položky hřiště '!BC50</f>
        <v>0</v>
      </c>
      <c r="H9" s="160">
        <f>' položky hřiště '!BD50</f>
        <v>0</v>
      </c>
      <c r="I9" s="161">
        <f>' položky hřiště '!BE50</f>
        <v>0</v>
      </c>
    </row>
    <row r="10" spans="1:57" s="11" customFormat="1" x14ac:dyDescent="0.2">
      <c r="A10" s="158" t="s">
        <v>73</v>
      </c>
      <c r="B10" s="83" t="str">
        <f>' položky hřiště '!C52</f>
        <v>Sportovní povrchy</v>
      </c>
      <c r="C10" s="84"/>
      <c r="D10" s="85"/>
      <c r="E10" s="159">
        <f>' položky hřiště '!G58</f>
        <v>0</v>
      </c>
      <c r="F10" s="160"/>
      <c r="G10" s="160"/>
      <c r="H10" s="160"/>
      <c r="I10" s="161"/>
    </row>
    <row r="11" spans="1:57" s="11" customFormat="1" x14ac:dyDescent="0.2">
      <c r="A11" s="158" t="s">
        <v>106</v>
      </c>
      <c r="B11" s="83" t="str">
        <f>' položky hřiště '!C60</f>
        <v>Sportovní vybavení</v>
      </c>
      <c r="C11" s="84"/>
      <c r="D11" s="85"/>
      <c r="E11" s="159">
        <f>' položky hřiště '!G67</f>
        <v>0</v>
      </c>
      <c r="F11" s="160"/>
      <c r="G11" s="160"/>
      <c r="H11" s="160"/>
      <c r="I11" s="161"/>
    </row>
    <row r="12" spans="1:57" s="11" customFormat="1" ht="13.5" thickBot="1" x14ac:dyDescent="0.25">
      <c r="A12" s="158" t="s">
        <v>112</v>
      </c>
      <c r="B12" s="83" t="str">
        <f>' položky hřiště '!C69</f>
        <v>Úprava stávajícího oplocení hřiště</v>
      </c>
      <c r="C12" s="84"/>
      <c r="D12" s="85"/>
      <c r="E12" s="159">
        <f>' položky hřiště '!G78</f>
        <v>0</v>
      </c>
      <c r="F12" s="160"/>
      <c r="G12" s="160"/>
      <c r="H12" s="160"/>
      <c r="I12" s="161"/>
    </row>
    <row r="13" spans="1:57" s="91" customFormat="1" ht="13.5" thickBot="1" x14ac:dyDescent="0.25">
      <c r="A13" s="86"/>
      <c r="B13" s="78" t="s">
        <v>48</v>
      </c>
      <c r="C13" s="78"/>
      <c r="D13" s="87"/>
      <c r="E13" s="88">
        <f>SUM(E7:E12)</f>
        <v>0</v>
      </c>
      <c r="F13" s="89">
        <f>SUM(F7:F12)</f>
        <v>0</v>
      </c>
      <c r="G13" s="89">
        <f>SUM(G7:G12)</f>
        <v>0</v>
      </c>
      <c r="H13" s="89">
        <f>SUM(H7:H12)</f>
        <v>0</v>
      </c>
      <c r="I13" s="90">
        <f>SUM(I7:I12)</f>
        <v>0</v>
      </c>
    </row>
    <row r="14" spans="1:57" x14ac:dyDescent="0.2">
      <c r="A14" s="84"/>
      <c r="B14" s="84"/>
      <c r="C14" s="84"/>
      <c r="D14" s="84"/>
      <c r="E14" s="84"/>
      <c r="F14" s="84"/>
      <c r="G14" s="84"/>
      <c r="H14" s="84"/>
      <c r="I14" s="84"/>
    </row>
    <row r="15" spans="1:57" ht="19.5" customHeight="1" x14ac:dyDescent="0.25">
      <c r="A15" s="92" t="s">
        <v>49</v>
      </c>
      <c r="B15" s="92"/>
      <c r="C15" s="92"/>
      <c r="D15" s="92"/>
      <c r="E15" s="92"/>
      <c r="F15" s="92"/>
      <c r="G15" s="93"/>
      <c r="H15" s="92"/>
      <c r="I15" s="92"/>
      <c r="BA15" s="28"/>
      <c r="BB15" s="28"/>
      <c r="BC15" s="28"/>
      <c r="BD15" s="28"/>
      <c r="BE15" s="28"/>
    </row>
    <row r="16" spans="1:57" ht="13.5" thickBot="1" x14ac:dyDescent="0.25">
      <c r="A16" s="94"/>
      <c r="B16" s="94"/>
      <c r="C16" s="94"/>
      <c r="D16" s="94"/>
      <c r="E16" s="94"/>
      <c r="F16" s="94"/>
      <c r="G16" s="94"/>
      <c r="H16" s="94"/>
      <c r="I16" s="94"/>
    </row>
    <row r="17" spans="1:53" x14ac:dyDescent="0.2">
      <c r="A17" s="95" t="s">
        <v>50</v>
      </c>
      <c r="B17" s="96"/>
      <c r="C17" s="96"/>
      <c r="D17" s="97"/>
      <c r="E17" s="98" t="s">
        <v>51</v>
      </c>
      <c r="F17" s="99" t="s">
        <v>52</v>
      </c>
      <c r="G17" s="100" t="s">
        <v>53</v>
      </c>
      <c r="H17" s="101"/>
      <c r="I17" s="102" t="s">
        <v>51</v>
      </c>
    </row>
    <row r="18" spans="1:53" x14ac:dyDescent="0.2">
      <c r="A18" s="103" t="s">
        <v>77</v>
      </c>
      <c r="B18" s="104"/>
      <c r="C18" s="104"/>
      <c r="D18" s="105"/>
      <c r="E18" s="106"/>
      <c r="F18" s="107">
        <v>1.2</v>
      </c>
      <c r="G18" s="108">
        <f>CHOOSE(BA18+1,HSV+PSV,HSV+PSV+Mont,HSV+PSV+Dodavka+Mont,HSV,PSV,Mont,Dodavka,Mont+Dodavka,0)</f>
        <v>0</v>
      </c>
      <c r="H18" s="109"/>
      <c r="I18" s="110">
        <f>E18+F18*G18/100</f>
        <v>0</v>
      </c>
      <c r="BA18">
        <v>0</v>
      </c>
    </row>
    <row r="19" spans="1:53" x14ac:dyDescent="0.2">
      <c r="A19" s="103" t="s">
        <v>78</v>
      </c>
      <c r="B19" s="104"/>
      <c r="C19" s="104"/>
      <c r="D19" s="105"/>
      <c r="E19" s="106"/>
      <c r="F19" s="107">
        <v>0.8</v>
      </c>
      <c r="G19" s="108">
        <f>CHOOSE(BA19+1,HSV+PSV,HSV+PSV+Mont,HSV+PSV+Dodavka+Mont,HSV,PSV,Mont,Dodavka,Mont+Dodavka,0)</f>
        <v>0</v>
      </c>
      <c r="H19" s="109"/>
      <c r="I19" s="110">
        <f>E19+F19*G19/100</f>
        <v>0</v>
      </c>
      <c r="BA19">
        <v>0</v>
      </c>
    </row>
    <row r="20" spans="1:53" x14ac:dyDescent="0.2">
      <c r="A20" s="103" t="s">
        <v>79</v>
      </c>
      <c r="B20" s="104"/>
      <c r="C20" s="104"/>
      <c r="D20" s="105"/>
      <c r="E20" s="106"/>
      <c r="F20" s="107">
        <v>0.5</v>
      </c>
      <c r="G20" s="108">
        <f>CHOOSE(BA20+1,HSV+PSV,HSV+PSV+Mont,HSV+PSV+Dodavka+Mont,HSV,PSV,Mont,Dodavka,Mont+Dodavka,0)</f>
        <v>0</v>
      </c>
      <c r="H20" s="109"/>
      <c r="I20" s="110">
        <f>E20+F20*G20/100</f>
        <v>0</v>
      </c>
      <c r="BA20">
        <v>0</v>
      </c>
    </row>
    <row r="21" spans="1:53" x14ac:dyDescent="0.2">
      <c r="A21" s="103" t="s">
        <v>80</v>
      </c>
      <c r="B21" s="104"/>
      <c r="C21" s="104"/>
      <c r="D21" s="105"/>
      <c r="E21" s="106"/>
      <c r="F21" s="107">
        <v>2.5</v>
      </c>
      <c r="G21" s="108">
        <f>CHOOSE(BA21+1,HSV+PSV,HSV+PSV+Mont,HSV+PSV+Dodavka+Mont,HSV,PSV,Mont,Dodavka,Mont+Dodavka,0)</f>
        <v>0</v>
      </c>
      <c r="H21" s="109"/>
      <c r="I21" s="110">
        <f>E21+F21*G21/100</f>
        <v>0</v>
      </c>
      <c r="BA21">
        <v>0</v>
      </c>
    </row>
    <row r="22" spans="1:53" ht="13.5" thickBot="1" x14ac:dyDescent="0.25">
      <c r="A22" s="111"/>
      <c r="B22" s="112" t="s">
        <v>54</v>
      </c>
      <c r="C22" s="113"/>
      <c r="D22" s="114"/>
      <c r="E22" s="115"/>
      <c r="F22" s="116"/>
      <c r="G22" s="116"/>
      <c r="H22" s="303">
        <f>SUM(I18:I21)</f>
        <v>0</v>
      </c>
      <c r="I22" s="304"/>
    </row>
    <row r="23" spans="1:53" x14ac:dyDescent="0.2">
      <c r="A23" s="94"/>
      <c r="B23" s="94"/>
      <c r="C23" s="94"/>
      <c r="D23" s="94"/>
      <c r="E23" s="94"/>
      <c r="F23" s="94"/>
      <c r="G23" s="94"/>
      <c r="H23" s="94"/>
      <c r="I23" s="94"/>
    </row>
    <row r="24" spans="1:53" x14ac:dyDescent="0.2">
      <c r="B24" s="91"/>
      <c r="F24" s="117"/>
      <c r="G24" s="118"/>
      <c r="H24" s="118"/>
      <c r="I24" s="119"/>
    </row>
    <row r="25" spans="1:53" x14ac:dyDescent="0.2">
      <c r="F25" s="117"/>
      <c r="G25" s="118"/>
      <c r="H25" s="118"/>
      <c r="I25" s="119"/>
    </row>
    <row r="26" spans="1:53" x14ac:dyDescent="0.2">
      <c r="F26" s="117"/>
      <c r="G26" s="118"/>
      <c r="H26" s="118"/>
      <c r="I26" s="119"/>
    </row>
    <row r="27" spans="1:53" x14ac:dyDescent="0.2">
      <c r="F27" s="117"/>
      <c r="G27" s="118"/>
      <c r="H27" s="118"/>
      <c r="I27" s="119"/>
    </row>
    <row r="28" spans="1:53" x14ac:dyDescent="0.2">
      <c r="F28" s="117"/>
      <c r="G28" s="118"/>
      <c r="H28" s="118"/>
      <c r="I28" s="119"/>
    </row>
    <row r="29" spans="1:53" x14ac:dyDescent="0.2">
      <c r="F29" s="117"/>
      <c r="G29" s="118"/>
      <c r="H29" s="118"/>
      <c r="I29" s="119"/>
    </row>
    <row r="30" spans="1:53" x14ac:dyDescent="0.2">
      <c r="F30" s="117"/>
      <c r="G30" s="118"/>
      <c r="H30" s="118"/>
      <c r="I30" s="119"/>
    </row>
    <row r="31" spans="1:53" x14ac:dyDescent="0.2">
      <c r="F31" s="117"/>
      <c r="G31" s="118"/>
      <c r="H31" s="118"/>
      <c r="I31" s="119"/>
    </row>
    <row r="32" spans="1:53" x14ac:dyDescent="0.2">
      <c r="F32" s="117"/>
      <c r="G32" s="118"/>
      <c r="H32" s="118"/>
      <c r="I32" s="119"/>
    </row>
    <row r="33" spans="6:9" x14ac:dyDescent="0.2">
      <c r="F33" s="117"/>
      <c r="G33" s="118"/>
      <c r="H33" s="118"/>
      <c r="I33" s="119"/>
    </row>
    <row r="34" spans="6:9" x14ac:dyDescent="0.2">
      <c r="F34" s="117"/>
      <c r="G34" s="118"/>
      <c r="H34" s="118"/>
      <c r="I34" s="119"/>
    </row>
    <row r="35" spans="6:9" x14ac:dyDescent="0.2">
      <c r="F35" s="117"/>
      <c r="G35" s="118"/>
      <c r="H35" s="118"/>
      <c r="I35" s="119"/>
    </row>
    <row r="36" spans="6:9" x14ac:dyDescent="0.2">
      <c r="F36" s="117"/>
      <c r="G36" s="118"/>
      <c r="H36" s="118"/>
      <c r="I36" s="119"/>
    </row>
    <row r="37" spans="6:9" x14ac:dyDescent="0.2">
      <c r="F37" s="117"/>
      <c r="G37" s="118"/>
      <c r="H37" s="118"/>
      <c r="I37" s="119"/>
    </row>
    <row r="38" spans="6:9" x14ac:dyDescent="0.2">
      <c r="F38" s="117"/>
      <c r="G38" s="118"/>
      <c r="H38" s="118"/>
      <c r="I38" s="119"/>
    </row>
    <row r="39" spans="6:9" x14ac:dyDescent="0.2">
      <c r="F39" s="117"/>
      <c r="G39" s="118"/>
      <c r="H39" s="118"/>
      <c r="I39" s="119"/>
    </row>
    <row r="40" spans="6:9" x14ac:dyDescent="0.2">
      <c r="F40" s="117"/>
      <c r="G40" s="118"/>
      <c r="H40" s="118"/>
      <c r="I40" s="119"/>
    </row>
    <row r="41" spans="6:9" x14ac:dyDescent="0.2">
      <c r="F41" s="117"/>
      <c r="G41" s="118"/>
      <c r="H41" s="118"/>
      <c r="I41" s="119"/>
    </row>
    <row r="42" spans="6:9" x14ac:dyDescent="0.2">
      <c r="F42" s="117"/>
      <c r="G42" s="118"/>
      <c r="H42" s="118"/>
      <c r="I42" s="119"/>
    </row>
    <row r="43" spans="6:9" x14ac:dyDescent="0.2">
      <c r="F43" s="117"/>
      <c r="G43" s="118"/>
      <c r="H43" s="118"/>
      <c r="I43" s="119"/>
    </row>
    <row r="44" spans="6:9" x14ac:dyDescent="0.2">
      <c r="F44" s="117"/>
      <c r="G44" s="118"/>
      <c r="H44" s="118"/>
      <c r="I44" s="119"/>
    </row>
    <row r="45" spans="6:9" x14ac:dyDescent="0.2">
      <c r="F45" s="117"/>
      <c r="G45" s="118"/>
      <c r="H45" s="118"/>
      <c r="I45" s="119"/>
    </row>
    <row r="46" spans="6:9" x14ac:dyDescent="0.2">
      <c r="F46" s="117"/>
      <c r="G46" s="118"/>
      <c r="H46" s="118"/>
      <c r="I46" s="119"/>
    </row>
    <row r="47" spans="6:9" x14ac:dyDescent="0.2">
      <c r="F47" s="117"/>
      <c r="G47" s="118"/>
      <c r="H47" s="118"/>
      <c r="I47" s="119"/>
    </row>
    <row r="48" spans="6:9" x14ac:dyDescent="0.2">
      <c r="F48" s="117"/>
      <c r="G48" s="118"/>
      <c r="H48" s="118"/>
      <c r="I48" s="119"/>
    </row>
    <row r="49" spans="6:9" x14ac:dyDescent="0.2">
      <c r="F49" s="117"/>
      <c r="G49" s="118"/>
      <c r="H49" s="118"/>
      <c r="I49" s="119"/>
    </row>
    <row r="50" spans="6:9" x14ac:dyDescent="0.2">
      <c r="F50" s="117"/>
      <c r="G50" s="118"/>
      <c r="H50" s="118"/>
      <c r="I50" s="119"/>
    </row>
    <row r="51" spans="6:9" x14ac:dyDescent="0.2">
      <c r="F51" s="117"/>
      <c r="G51" s="118"/>
      <c r="H51" s="118"/>
      <c r="I51" s="119"/>
    </row>
    <row r="52" spans="6:9" x14ac:dyDescent="0.2">
      <c r="F52" s="117"/>
      <c r="G52" s="118"/>
      <c r="H52" s="118"/>
      <c r="I52" s="119"/>
    </row>
    <row r="53" spans="6:9" x14ac:dyDescent="0.2">
      <c r="F53" s="117"/>
      <c r="G53" s="118"/>
      <c r="H53" s="118"/>
      <c r="I53" s="119"/>
    </row>
    <row r="54" spans="6:9" x14ac:dyDescent="0.2">
      <c r="F54" s="117"/>
      <c r="G54" s="118"/>
      <c r="H54" s="118"/>
      <c r="I54" s="119"/>
    </row>
    <row r="55" spans="6:9" x14ac:dyDescent="0.2">
      <c r="F55" s="117"/>
      <c r="G55" s="118"/>
      <c r="H55" s="118"/>
      <c r="I55" s="119"/>
    </row>
    <row r="56" spans="6:9" x14ac:dyDescent="0.2">
      <c r="F56" s="117"/>
      <c r="G56" s="118"/>
      <c r="H56" s="118"/>
      <c r="I56" s="119"/>
    </row>
    <row r="57" spans="6:9" x14ac:dyDescent="0.2">
      <c r="F57" s="117"/>
      <c r="G57" s="118"/>
      <c r="H57" s="118"/>
      <c r="I57" s="119"/>
    </row>
    <row r="58" spans="6:9" x14ac:dyDescent="0.2">
      <c r="F58" s="117"/>
      <c r="G58" s="118"/>
      <c r="H58" s="118"/>
      <c r="I58" s="119"/>
    </row>
    <row r="59" spans="6:9" x14ac:dyDescent="0.2">
      <c r="F59" s="117"/>
      <c r="G59" s="118"/>
      <c r="H59" s="118"/>
      <c r="I59" s="119"/>
    </row>
    <row r="60" spans="6:9" x14ac:dyDescent="0.2">
      <c r="F60" s="117"/>
      <c r="G60" s="118"/>
      <c r="H60" s="118"/>
      <c r="I60" s="119"/>
    </row>
    <row r="61" spans="6:9" x14ac:dyDescent="0.2">
      <c r="F61" s="117"/>
      <c r="G61" s="118"/>
      <c r="H61" s="118"/>
      <c r="I61" s="119"/>
    </row>
    <row r="62" spans="6:9" x14ac:dyDescent="0.2">
      <c r="F62" s="117"/>
      <c r="G62" s="118"/>
      <c r="H62" s="118"/>
      <c r="I62" s="119"/>
    </row>
    <row r="63" spans="6:9" x14ac:dyDescent="0.2">
      <c r="F63" s="117"/>
      <c r="G63" s="118"/>
      <c r="H63" s="118"/>
      <c r="I63" s="119"/>
    </row>
    <row r="64" spans="6:9" x14ac:dyDescent="0.2">
      <c r="F64" s="117"/>
      <c r="G64" s="118"/>
      <c r="H64" s="118"/>
      <c r="I64" s="119"/>
    </row>
    <row r="65" spans="6:9" x14ac:dyDescent="0.2">
      <c r="F65" s="117"/>
      <c r="G65" s="118"/>
      <c r="H65" s="118"/>
      <c r="I65" s="119"/>
    </row>
    <row r="66" spans="6:9" x14ac:dyDescent="0.2">
      <c r="F66" s="117"/>
      <c r="G66" s="118"/>
      <c r="H66" s="118"/>
      <c r="I66" s="119"/>
    </row>
    <row r="67" spans="6:9" x14ac:dyDescent="0.2">
      <c r="F67" s="117"/>
      <c r="G67" s="118"/>
      <c r="H67" s="118"/>
      <c r="I67" s="119"/>
    </row>
    <row r="68" spans="6:9" x14ac:dyDescent="0.2">
      <c r="F68" s="117"/>
      <c r="G68" s="118"/>
      <c r="H68" s="118"/>
      <c r="I68" s="119"/>
    </row>
    <row r="69" spans="6:9" x14ac:dyDescent="0.2">
      <c r="F69" s="117"/>
      <c r="G69" s="118"/>
      <c r="H69" s="118"/>
      <c r="I69" s="119"/>
    </row>
    <row r="70" spans="6:9" x14ac:dyDescent="0.2">
      <c r="F70" s="117"/>
      <c r="G70" s="118"/>
      <c r="H70" s="118"/>
      <c r="I70" s="119"/>
    </row>
    <row r="71" spans="6:9" x14ac:dyDescent="0.2">
      <c r="F71" s="117"/>
      <c r="G71" s="118"/>
      <c r="H71" s="118"/>
      <c r="I71" s="119"/>
    </row>
    <row r="72" spans="6:9" x14ac:dyDescent="0.2">
      <c r="F72" s="117"/>
      <c r="G72" s="118"/>
      <c r="H72" s="118"/>
      <c r="I72" s="119"/>
    </row>
    <row r="73" spans="6:9" x14ac:dyDescent="0.2">
      <c r="F73" s="117"/>
      <c r="G73" s="118"/>
      <c r="H73" s="118"/>
      <c r="I73" s="119"/>
    </row>
  </sheetData>
  <mergeCells count="4">
    <mergeCell ref="A1:B1"/>
    <mergeCell ref="A2:B2"/>
    <mergeCell ref="G2:I2"/>
    <mergeCell ref="H22:I22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3:IL137"/>
  <sheetViews>
    <sheetView showGridLines="0" showZeros="0" zoomScaleNormal="100" workbookViewId="0">
      <selection activeCell="B37" sqref="B37"/>
    </sheetView>
  </sheetViews>
  <sheetFormatPr defaultRowHeight="12.75" x14ac:dyDescent="0.2"/>
  <cols>
    <col min="1" max="1" width="3.85546875" style="120" customWidth="1"/>
    <col min="2" max="2" width="13.42578125" style="120" customWidth="1"/>
    <col min="3" max="3" width="44.5703125" style="120" customWidth="1"/>
    <col min="4" max="4" width="5.5703125" style="120" customWidth="1"/>
    <col min="5" max="5" width="7.5703125" style="152" customWidth="1"/>
    <col min="6" max="6" width="9.85546875" style="120" customWidth="1"/>
    <col min="7" max="7" width="11.5703125" style="120" customWidth="1"/>
    <col min="8" max="16384" width="9.140625" style="120"/>
  </cols>
  <sheetData>
    <row r="3" spans="1:246" ht="15.75" x14ac:dyDescent="0.25">
      <c r="A3" s="310" t="s">
        <v>55</v>
      </c>
      <c r="B3" s="310"/>
      <c r="C3" s="310"/>
      <c r="D3" s="310"/>
      <c r="E3" s="310"/>
      <c r="F3" s="310"/>
      <c r="G3" s="310"/>
    </row>
    <row r="4" spans="1:246" ht="15.75" x14ac:dyDescent="0.25">
      <c r="A4" s="263"/>
      <c r="B4" s="263"/>
      <c r="C4" s="263"/>
      <c r="D4" s="263"/>
      <c r="E4" s="263"/>
      <c r="F4" s="263"/>
      <c r="G4" s="263"/>
    </row>
    <row r="5" spans="1:246" ht="13.5" thickBot="1" x14ac:dyDescent="0.25">
      <c r="A5" s="121"/>
      <c r="B5" s="122"/>
      <c r="C5" s="123"/>
      <c r="D5" s="123"/>
      <c r="E5" s="124"/>
      <c r="F5" s="123"/>
      <c r="G5" s="123"/>
    </row>
    <row r="6" spans="1:246" ht="13.5" thickTop="1" x14ac:dyDescent="0.2">
      <c r="A6" s="311" t="s">
        <v>5</v>
      </c>
      <c r="B6" s="312"/>
      <c r="C6" s="199" t="s">
        <v>159</v>
      </c>
      <c r="D6" s="125"/>
      <c r="E6" s="126"/>
      <c r="F6" s="127">
        <f>Rekapitulace!H1</f>
        <v>0</v>
      </c>
      <c r="G6" s="128"/>
    </row>
    <row r="7" spans="1:246" ht="13.5" thickBot="1" x14ac:dyDescent="0.25">
      <c r="A7" s="313"/>
      <c r="B7" s="314"/>
      <c r="C7" s="200"/>
      <c r="D7" s="129"/>
      <c r="E7" s="315"/>
      <c r="F7" s="315"/>
      <c r="G7" s="316"/>
    </row>
    <row r="8" spans="1:246" ht="13.5" thickTop="1" x14ac:dyDescent="0.2">
      <c r="A8" s="130"/>
      <c r="B8" s="131"/>
      <c r="C8" s="131"/>
      <c r="D8" s="121"/>
      <c r="E8" s="132"/>
      <c r="F8" s="121"/>
      <c r="G8" s="133"/>
    </row>
    <row r="9" spans="1:246" x14ac:dyDescent="0.2">
      <c r="A9" s="134" t="s">
        <v>56</v>
      </c>
      <c r="B9" s="135" t="s">
        <v>57</v>
      </c>
      <c r="C9" s="135" t="s">
        <v>58</v>
      </c>
      <c r="D9" s="135" t="s">
        <v>59</v>
      </c>
      <c r="E9" s="136" t="s">
        <v>60</v>
      </c>
      <c r="F9" s="215" t="s">
        <v>61</v>
      </c>
      <c r="G9" s="137" t="s">
        <v>62</v>
      </c>
    </row>
    <row r="10" spans="1:246" x14ac:dyDescent="0.2">
      <c r="A10" s="138" t="s">
        <v>63</v>
      </c>
      <c r="B10" s="139" t="s">
        <v>64</v>
      </c>
      <c r="C10" s="248" t="s">
        <v>65</v>
      </c>
      <c r="D10" s="246"/>
      <c r="E10" s="249"/>
      <c r="F10" s="249"/>
      <c r="G10" s="250"/>
      <c r="I10" s="142"/>
      <c r="O10" s="143"/>
    </row>
    <row r="11" spans="1:246" s="196" customFormat="1" ht="22.5" customHeight="1" x14ac:dyDescent="0.2">
      <c r="A11" s="202">
        <v>1</v>
      </c>
      <c r="B11" s="197" t="s">
        <v>69</v>
      </c>
      <c r="C11" s="162" t="s">
        <v>115</v>
      </c>
      <c r="D11" s="164" t="s">
        <v>68</v>
      </c>
      <c r="E11" s="165">
        <v>101.7</v>
      </c>
      <c r="F11" s="222"/>
      <c r="G11" s="166">
        <f>E11*F11</f>
        <v>0</v>
      </c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0"/>
      <c r="CZ11" s="120"/>
      <c r="DA11" s="120"/>
      <c r="DB11" s="120"/>
      <c r="DC11" s="120"/>
      <c r="DD11" s="120"/>
      <c r="DE11" s="120"/>
      <c r="DF11" s="120"/>
      <c r="DG11" s="120"/>
      <c r="DH11" s="120"/>
      <c r="DI11" s="120"/>
      <c r="DJ11" s="120"/>
      <c r="DK11" s="120"/>
      <c r="DL11" s="120"/>
      <c r="DM11" s="120"/>
      <c r="DN11" s="120"/>
      <c r="DO11" s="120"/>
      <c r="DP11" s="120"/>
      <c r="DQ11" s="120"/>
      <c r="DR11" s="120"/>
      <c r="DS11" s="120"/>
      <c r="DT11" s="120"/>
      <c r="DU11" s="120"/>
      <c r="DV11" s="120"/>
      <c r="DW11" s="120"/>
      <c r="DX11" s="120"/>
      <c r="DY11" s="120"/>
      <c r="DZ11" s="120"/>
      <c r="EA11" s="120"/>
      <c r="EB11" s="120"/>
      <c r="EC11" s="120"/>
      <c r="ED11" s="120"/>
      <c r="EE11" s="120"/>
      <c r="EF11" s="120"/>
      <c r="EG11" s="120"/>
      <c r="EH11" s="120"/>
      <c r="EI11" s="120"/>
      <c r="EJ11" s="120"/>
      <c r="EK11" s="120"/>
      <c r="EL11" s="120"/>
      <c r="EM11" s="120"/>
      <c r="EN11" s="120"/>
      <c r="EO11" s="120"/>
      <c r="EP11" s="120"/>
      <c r="EQ11" s="120"/>
      <c r="ER11" s="120"/>
      <c r="ES11" s="120"/>
      <c r="ET11" s="120"/>
      <c r="EU11" s="120"/>
      <c r="EV11" s="120"/>
      <c r="EW11" s="120"/>
      <c r="EX11" s="120"/>
      <c r="EY11" s="120"/>
      <c r="EZ11" s="120"/>
      <c r="FA11" s="120"/>
      <c r="FB11" s="120"/>
      <c r="FC11" s="120"/>
      <c r="FD11" s="120"/>
      <c r="FE11" s="120"/>
      <c r="FF11" s="120"/>
      <c r="FG11" s="120"/>
      <c r="FH11" s="120"/>
      <c r="FI11" s="120"/>
      <c r="FJ11" s="120"/>
      <c r="FK11" s="120"/>
      <c r="FL11" s="120"/>
      <c r="FM11" s="120"/>
      <c r="FN11" s="120"/>
      <c r="FO11" s="120"/>
      <c r="FP11" s="120"/>
      <c r="FQ11" s="120"/>
      <c r="FR11" s="120"/>
      <c r="FS11" s="120"/>
      <c r="FT11" s="120"/>
      <c r="FU11" s="120"/>
      <c r="FV11" s="120"/>
      <c r="FW11" s="120"/>
      <c r="FX11" s="120"/>
      <c r="FY11" s="120"/>
      <c r="FZ11" s="120"/>
      <c r="GA11" s="120"/>
      <c r="GB11" s="120"/>
      <c r="GC11" s="120"/>
      <c r="GD11" s="120"/>
      <c r="GE11" s="120"/>
      <c r="GF11" s="120"/>
      <c r="GG11" s="120"/>
      <c r="GH11" s="120"/>
      <c r="GI11" s="120"/>
      <c r="GJ11" s="120"/>
      <c r="GK11" s="120"/>
      <c r="GL11" s="120"/>
      <c r="GM11" s="120"/>
      <c r="GN11" s="120"/>
      <c r="GO11" s="120"/>
      <c r="GP11" s="120"/>
      <c r="GQ11" s="120"/>
      <c r="GR11" s="120"/>
      <c r="GS11" s="120"/>
      <c r="GT11" s="120"/>
      <c r="GU11" s="120"/>
      <c r="GV11" s="120"/>
      <c r="GW11" s="120"/>
      <c r="GX11" s="120"/>
      <c r="GY11" s="120"/>
      <c r="GZ11" s="120"/>
      <c r="HA11" s="120"/>
      <c r="HB11" s="120"/>
      <c r="HC11" s="120"/>
      <c r="HD11" s="120"/>
      <c r="HE11" s="120"/>
      <c r="HF11" s="120"/>
      <c r="HG11" s="120"/>
      <c r="HH11" s="120"/>
      <c r="HI11" s="120"/>
      <c r="HJ11" s="120"/>
      <c r="HK11" s="120"/>
      <c r="HL11" s="120"/>
      <c r="HM11" s="120"/>
      <c r="HN11" s="120"/>
      <c r="HO11" s="120"/>
      <c r="HP11" s="120"/>
      <c r="HQ11" s="120"/>
      <c r="HR11" s="120"/>
      <c r="HS11" s="120"/>
      <c r="HT11" s="120"/>
      <c r="HU11" s="120"/>
      <c r="HV11" s="120"/>
      <c r="HW11" s="120"/>
      <c r="HX11" s="120"/>
      <c r="HY11" s="120"/>
      <c r="HZ11" s="120"/>
      <c r="IA11" s="120"/>
      <c r="IB11" s="120"/>
      <c r="IC11" s="120"/>
      <c r="ID11" s="120"/>
      <c r="IE11" s="120"/>
      <c r="IF11" s="120"/>
      <c r="IG11" s="120"/>
      <c r="IH11" s="120"/>
      <c r="II11" s="120"/>
      <c r="IJ11" s="120"/>
      <c r="IK11" s="120"/>
      <c r="IL11" s="120"/>
    </row>
    <row r="12" spans="1:246" s="204" customFormat="1" ht="11.25" customHeight="1" x14ac:dyDescent="0.2">
      <c r="A12" s="212"/>
      <c r="B12" s="207"/>
      <c r="C12" s="206" t="s">
        <v>116</v>
      </c>
      <c r="D12" s="205"/>
      <c r="E12" s="179">
        <v>101.7</v>
      </c>
      <c r="F12" s="180"/>
      <c r="G12" s="213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  <c r="DO12" s="120"/>
      <c r="DP12" s="120"/>
      <c r="DQ12" s="120"/>
      <c r="DR12" s="120"/>
      <c r="DS12" s="120"/>
      <c r="DT12" s="120"/>
      <c r="DU12" s="120"/>
      <c r="DV12" s="120"/>
      <c r="DW12" s="120"/>
      <c r="DX12" s="120"/>
      <c r="DY12" s="120"/>
      <c r="DZ12" s="120"/>
      <c r="EA12" s="120"/>
      <c r="EB12" s="120"/>
      <c r="EC12" s="120"/>
      <c r="ED12" s="120"/>
      <c r="EE12" s="120"/>
      <c r="EF12" s="120"/>
      <c r="EG12" s="120"/>
      <c r="EH12" s="120"/>
      <c r="EI12" s="120"/>
      <c r="EJ12" s="120"/>
      <c r="EK12" s="120"/>
      <c r="EL12" s="120"/>
      <c r="EM12" s="120"/>
      <c r="EN12" s="120"/>
      <c r="EO12" s="120"/>
      <c r="EP12" s="120"/>
      <c r="EQ12" s="120"/>
      <c r="ER12" s="120"/>
      <c r="ES12" s="120"/>
      <c r="ET12" s="120"/>
      <c r="EU12" s="120"/>
      <c r="EV12" s="120"/>
      <c r="EW12" s="120"/>
      <c r="EX12" s="120"/>
      <c r="EY12" s="120"/>
      <c r="EZ12" s="120"/>
      <c r="FA12" s="120"/>
      <c r="FB12" s="120"/>
      <c r="FC12" s="120"/>
      <c r="FD12" s="120"/>
      <c r="FE12" s="120"/>
      <c r="FF12" s="120"/>
      <c r="FG12" s="120"/>
      <c r="FH12" s="120"/>
      <c r="FI12" s="120"/>
      <c r="FJ12" s="120"/>
      <c r="FK12" s="120"/>
      <c r="FL12" s="120"/>
      <c r="FM12" s="120"/>
      <c r="FN12" s="120"/>
      <c r="FO12" s="120"/>
      <c r="FP12" s="120"/>
      <c r="FQ12" s="120"/>
      <c r="FR12" s="120"/>
      <c r="FS12" s="120"/>
      <c r="FT12" s="120"/>
      <c r="FU12" s="120"/>
      <c r="FV12" s="120"/>
      <c r="FW12" s="120"/>
      <c r="FX12" s="120"/>
      <c r="FY12" s="120"/>
      <c r="FZ12" s="120"/>
      <c r="GA12" s="120"/>
      <c r="GB12" s="120"/>
      <c r="GC12" s="120"/>
      <c r="GD12" s="120"/>
      <c r="GE12" s="120"/>
      <c r="GF12" s="120"/>
      <c r="GG12" s="120"/>
      <c r="GH12" s="120"/>
      <c r="GI12" s="120"/>
      <c r="GJ12" s="120"/>
      <c r="GK12" s="120"/>
      <c r="GL12" s="120"/>
      <c r="GM12" s="120"/>
      <c r="GN12" s="120"/>
      <c r="GO12" s="120"/>
      <c r="GP12" s="120"/>
      <c r="GQ12" s="120"/>
      <c r="GR12" s="120"/>
      <c r="GS12" s="120"/>
      <c r="GT12" s="120"/>
      <c r="GU12" s="120"/>
      <c r="GV12" s="120"/>
      <c r="GW12" s="120"/>
      <c r="GX12" s="120"/>
      <c r="GY12" s="120"/>
      <c r="GZ12" s="120"/>
      <c r="HA12" s="120"/>
      <c r="HB12" s="120"/>
      <c r="HC12" s="120"/>
      <c r="HD12" s="120"/>
      <c r="HE12" s="120"/>
      <c r="HF12" s="120"/>
      <c r="HG12" s="120"/>
      <c r="HH12" s="120"/>
      <c r="HI12" s="120"/>
      <c r="HJ12" s="120"/>
      <c r="HK12" s="120"/>
      <c r="HL12" s="120"/>
      <c r="HM12" s="120"/>
      <c r="HN12" s="120"/>
      <c r="HO12" s="120"/>
      <c r="HP12" s="120"/>
      <c r="HQ12" s="120"/>
      <c r="HR12" s="120"/>
      <c r="HS12" s="120"/>
      <c r="HT12" s="120"/>
      <c r="HU12" s="120"/>
      <c r="HV12" s="120"/>
      <c r="HW12" s="120"/>
      <c r="HX12" s="120"/>
      <c r="HY12" s="120"/>
      <c r="HZ12" s="120"/>
      <c r="IA12" s="120"/>
      <c r="IB12" s="120"/>
      <c r="IC12" s="120"/>
      <c r="ID12" s="120"/>
      <c r="IE12" s="120"/>
      <c r="IF12" s="120"/>
      <c r="IG12" s="120"/>
      <c r="IH12" s="120"/>
      <c r="II12" s="120"/>
      <c r="IJ12" s="120"/>
      <c r="IK12" s="120"/>
      <c r="IL12" s="120"/>
    </row>
    <row r="13" spans="1:246" ht="11.25" customHeight="1" x14ac:dyDescent="0.2">
      <c r="A13" s="202">
        <v>2</v>
      </c>
      <c r="B13" s="167" t="s">
        <v>92</v>
      </c>
      <c r="C13" s="174" t="s">
        <v>93</v>
      </c>
      <c r="D13" s="175" t="s">
        <v>68</v>
      </c>
      <c r="E13" s="176">
        <v>2.88</v>
      </c>
      <c r="F13" s="217"/>
      <c r="G13" s="177">
        <f>E13*F13</f>
        <v>0</v>
      </c>
    </row>
    <row r="14" spans="1:246" ht="12" customHeight="1" x14ac:dyDescent="0.2">
      <c r="A14" s="209"/>
      <c r="B14" s="178"/>
      <c r="C14" s="305" t="s">
        <v>124</v>
      </c>
      <c r="D14" s="306"/>
      <c r="E14" s="179">
        <v>2.88</v>
      </c>
      <c r="F14" s="180"/>
      <c r="G14" s="218"/>
      <c r="M14" s="182"/>
      <c r="O14" s="143"/>
    </row>
    <row r="15" spans="1:246" x14ac:dyDescent="0.2">
      <c r="A15" s="202">
        <v>3</v>
      </c>
      <c r="B15" s="167" t="s">
        <v>94</v>
      </c>
      <c r="C15" s="174" t="s">
        <v>95</v>
      </c>
      <c r="D15" s="175" t="s">
        <v>68</v>
      </c>
      <c r="E15" s="176">
        <v>2.88</v>
      </c>
      <c r="F15" s="217"/>
      <c r="G15" s="177">
        <f>E15*F15</f>
        <v>0</v>
      </c>
      <c r="O15" s="143"/>
      <c r="CA15" s="143"/>
      <c r="CB15" s="143"/>
    </row>
    <row r="16" spans="1:246" ht="12" customHeight="1" x14ac:dyDescent="0.2">
      <c r="A16" s="209"/>
      <c r="B16" s="178"/>
      <c r="C16" s="305" t="s">
        <v>124</v>
      </c>
      <c r="D16" s="306"/>
      <c r="E16" s="179">
        <v>2.88</v>
      </c>
      <c r="F16" s="180"/>
      <c r="G16" s="218"/>
      <c r="M16" s="182"/>
      <c r="O16" s="143"/>
    </row>
    <row r="17" spans="1:80" ht="11.25" customHeight="1" x14ac:dyDescent="0.2">
      <c r="A17" s="202">
        <v>4</v>
      </c>
      <c r="B17" s="167" t="s">
        <v>118</v>
      </c>
      <c r="C17" s="174" t="s">
        <v>121</v>
      </c>
      <c r="D17" s="175" t="s">
        <v>68</v>
      </c>
      <c r="E17" s="176">
        <v>1.1519999999999999</v>
      </c>
      <c r="F17" s="217"/>
      <c r="G17" s="177">
        <f>E17*F17</f>
        <v>0</v>
      </c>
    </row>
    <row r="18" spans="1:80" ht="12" customHeight="1" x14ac:dyDescent="0.2">
      <c r="A18" s="209"/>
      <c r="B18" s="178"/>
      <c r="C18" s="305" t="s">
        <v>117</v>
      </c>
      <c r="D18" s="306"/>
      <c r="E18" s="179">
        <v>1.1519999999999999</v>
      </c>
      <c r="F18" s="180"/>
      <c r="G18" s="218"/>
      <c r="M18" s="182"/>
      <c r="O18" s="143"/>
    </row>
    <row r="19" spans="1:80" x14ac:dyDescent="0.2">
      <c r="A19" s="202">
        <v>5</v>
      </c>
      <c r="B19" s="167" t="s">
        <v>119</v>
      </c>
      <c r="C19" s="174" t="s">
        <v>120</v>
      </c>
      <c r="D19" s="175" t="s">
        <v>68</v>
      </c>
      <c r="E19" s="176">
        <v>1.1519999999999999</v>
      </c>
      <c r="F19" s="217"/>
      <c r="G19" s="177">
        <f>E19*F19</f>
        <v>0</v>
      </c>
      <c r="O19" s="143"/>
      <c r="CA19" s="143"/>
      <c r="CB19" s="143"/>
    </row>
    <row r="20" spans="1:80" ht="12" customHeight="1" x14ac:dyDescent="0.2">
      <c r="A20" s="209"/>
      <c r="B20" s="178"/>
      <c r="C20" s="305" t="s">
        <v>117</v>
      </c>
      <c r="D20" s="306"/>
      <c r="E20" s="179">
        <v>1.1499999999999999</v>
      </c>
      <c r="F20" s="180"/>
      <c r="G20" s="218"/>
      <c r="M20" s="182"/>
      <c r="O20" s="143"/>
    </row>
    <row r="21" spans="1:80" x14ac:dyDescent="0.2">
      <c r="A21" s="202">
        <v>6</v>
      </c>
      <c r="B21" s="167" t="s">
        <v>126</v>
      </c>
      <c r="C21" s="174" t="s">
        <v>72</v>
      </c>
      <c r="D21" s="175" t="s">
        <v>71</v>
      </c>
      <c r="E21" s="176">
        <v>496.1</v>
      </c>
      <c r="F21" s="203"/>
      <c r="G21" s="177">
        <f>E21*F21</f>
        <v>0</v>
      </c>
      <c r="O21" s="143"/>
      <c r="CA21" s="143"/>
      <c r="CB21" s="143"/>
    </row>
    <row r="22" spans="1:80" ht="13.5" customHeight="1" x14ac:dyDescent="0.2">
      <c r="A22" s="210"/>
      <c r="B22" s="178"/>
      <c r="C22" s="305" t="s">
        <v>96</v>
      </c>
      <c r="D22" s="306"/>
      <c r="E22" s="179">
        <v>496.1</v>
      </c>
      <c r="F22" s="180"/>
      <c r="G22" s="218"/>
      <c r="M22" s="182"/>
      <c r="O22" s="143"/>
    </row>
    <row r="23" spans="1:80" x14ac:dyDescent="0.2">
      <c r="A23" s="202">
        <v>7</v>
      </c>
      <c r="B23" s="167" t="s">
        <v>83</v>
      </c>
      <c r="C23" s="174" t="s">
        <v>84</v>
      </c>
      <c r="D23" s="175" t="s">
        <v>71</v>
      </c>
      <c r="E23" s="176">
        <v>496.1</v>
      </c>
      <c r="F23" s="203"/>
      <c r="G23" s="177">
        <f>E23*F23</f>
        <v>0</v>
      </c>
      <c r="O23" s="143"/>
      <c r="CA23" s="143"/>
      <c r="CB23" s="143"/>
    </row>
    <row r="24" spans="1:80" ht="12" customHeight="1" x14ac:dyDescent="0.2">
      <c r="A24" s="210"/>
      <c r="B24" s="178"/>
      <c r="C24" s="305" t="s">
        <v>122</v>
      </c>
      <c r="D24" s="306"/>
      <c r="E24" s="179">
        <v>491.6</v>
      </c>
      <c r="F24" s="214"/>
      <c r="G24" s="218"/>
      <c r="M24" s="182"/>
      <c r="O24" s="143"/>
    </row>
    <row r="25" spans="1:80" ht="2.25" customHeight="1" x14ac:dyDescent="0.2">
      <c r="A25" s="210"/>
      <c r="B25" s="178"/>
      <c r="C25" s="255"/>
      <c r="D25" s="256"/>
      <c r="E25" s="257"/>
      <c r="F25" s="211"/>
      <c r="G25" s="218"/>
      <c r="M25" s="182"/>
      <c r="O25" s="143"/>
    </row>
    <row r="26" spans="1:80" ht="12" hidden="1" customHeight="1" x14ac:dyDescent="0.2">
      <c r="A26" s="210"/>
      <c r="B26" s="178"/>
      <c r="C26" s="255"/>
      <c r="D26" s="256"/>
      <c r="E26" s="257"/>
      <c r="F26" s="211"/>
      <c r="G26" s="218"/>
      <c r="M26" s="182"/>
      <c r="O26" s="143"/>
    </row>
    <row r="27" spans="1:80" x14ac:dyDescent="0.2">
      <c r="A27" s="202">
        <v>8</v>
      </c>
      <c r="B27" s="167" t="s">
        <v>125</v>
      </c>
      <c r="C27" s="174" t="s">
        <v>85</v>
      </c>
      <c r="D27" s="175" t="s">
        <v>86</v>
      </c>
      <c r="E27" s="176">
        <v>1</v>
      </c>
      <c r="F27" s="203"/>
      <c r="G27" s="177">
        <f>E27*F27</f>
        <v>0</v>
      </c>
      <c r="O27" s="143"/>
      <c r="CA27" s="143"/>
      <c r="CB27" s="143"/>
    </row>
    <row r="28" spans="1:80" x14ac:dyDescent="0.2">
      <c r="A28" s="202">
        <v>9</v>
      </c>
      <c r="B28" s="167" t="s">
        <v>105</v>
      </c>
      <c r="C28" s="174" t="s">
        <v>87</v>
      </c>
      <c r="D28" s="175" t="s">
        <v>70</v>
      </c>
      <c r="E28" s="176">
        <v>211.46</v>
      </c>
      <c r="F28" s="219"/>
      <c r="G28" s="177">
        <f>E28*F28</f>
        <v>0</v>
      </c>
      <c r="O28" s="143"/>
      <c r="CA28" s="143"/>
      <c r="CB28" s="143"/>
    </row>
    <row r="29" spans="1:80" ht="11.25" customHeight="1" x14ac:dyDescent="0.2">
      <c r="A29" s="210"/>
      <c r="B29" s="178"/>
      <c r="C29" s="305" t="s">
        <v>93</v>
      </c>
      <c r="D29" s="306"/>
      <c r="E29" s="179">
        <v>2.88</v>
      </c>
      <c r="F29" s="180"/>
      <c r="G29" s="218"/>
      <c r="M29" s="182"/>
      <c r="O29" s="143"/>
    </row>
    <row r="30" spans="1:80" ht="10.5" customHeight="1" x14ac:dyDescent="0.2">
      <c r="A30" s="210"/>
      <c r="B30" s="178"/>
      <c r="C30" s="305" t="s">
        <v>123</v>
      </c>
      <c r="D30" s="306"/>
      <c r="E30" s="179">
        <v>1.1499999999999999</v>
      </c>
      <c r="F30" s="211"/>
      <c r="G30" s="218"/>
      <c r="M30" s="182"/>
      <c r="O30" s="143"/>
    </row>
    <row r="31" spans="1:80" ht="10.5" customHeight="1" x14ac:dyDescent="0.2">
      <c r="A31" s="210"/>
      <c r="B31" s="220"/>
      <c r="C31" s="307" t="s">
        <v>97</v>
      </c>
      <c r="D31" s="309"/>
      <c r="E31" s="205">
        <v>101.7</v>
      </c>
      <c r="F31" s="216"/>
      <c r="G31" s="221"/>
      <c r="M31" s="182"/>
      <c r="O31" s="143"/>
    </row>
    <row r="32" spans="1:80" x14ac:dyDescent="0.2">
      <c r="A32" s="183"/>
      <c r="B32" s="184" t="s">
        <v>67</v>
      </c>
      <c r="C32" s="185" t="str">
        <f>CONCATENATE(B10," ",C10)</f>
        <v>1 Zemní práce</v>
      </c>
      <c r="D32" s="186"/>
      <c r="E32" s="187"/>
      <c r="F32" s="198"/>
      <c r="G32" s="188">
        <f>SUM(G10:G31)</f>
        <v>0</v>
      </c>
      <c r="O32" s="143"/>
      <c r="BA32" s="149"/>
      <c r="BB32" s="149"/>
      <c r="BC32" s="149"/>
      <c r="BD32" s="149"/>
      <c r="BE32" s="149"/>
    </row>
    <row r="33" spans="1:80" s="121" customFormat="1" x14ac:dyDescent="0.2">
      <c r="A33" s="268"/>
      <c r="B33" s="269"/>
      <c r="C33" s="270"/>
      <c r="D33" s="271"/>
      <c r="E33" s="272"/>
      <c r="F33" s="264"/>
      <c r="G33" s="273"/>
      <c r="O33" s="274"/>
      <c r="BA33" s="275"/>
      <c r="BB33" s="275"/>
      <c r="BC33" s="275"/>
      <c r="BD33" s="275"/>
      <c r="BE33" s="275"/>
    </row>
    <row r="34" spans="1:80" x14ac:dyDescent="0.2">
      <c r="A34" s="138" t="s">
        <v>63</v>
      </c>
      <c r="B34" s="139" t="s">
        <v>88</v>
      </c>
      <c r="C34" s="248" t="s">
        <v>108</v>
      </c>
      <c r="D34" s="246"/>
      <c r="E34" s="249"/>
      <c r="F34" s="249"/>
      <c r="G34" s="250"/>
      <c r="I34" s="142"/>
      <c r="O34" s="143"/>
    </row>
    <row r="35" spans="1:80" ht="13.5" customHeight="1" x14ac:dyDescent="0.2">
      <c r="A35" s="202">
        <v>10</v>
      </c>
      <c r="B35" s="167" t="s">
        <v>105</v>
      </c>
      <c r="C35" s="174" t="s">
        <v>160</v>
      </c>
      <c r="D35" s="175" t="s">
        <v>68</v>
      </c>
      <c r="E35" s="176">
        <v>49.16</v>
      </c>
      <c r="F35" s="208"/>
      <c r="G35" s="177">
        <f>E35*F35</f>
        <v>0</v>
      </c>
      <c r="O35" s="143"/>
      <c r="CA35" s="143"/>
      <c r="CB35" s="143"/>
    </row>
    <row r="36" spans="1:80" ht="12" customHeight="1" x14ac:dyDescent="0.2">
      <c r="A36" s="210"/>
      <c r="B36" s="178"/>
      <c r="C36" s="305" t="s">
        <v>128</v>
      </c>
      <c r="D36" s="306"/>
      <c r="E36" s="179">
        <v>49.16</v>
      </c>
      <c r="F36" s="180"/>
      <c r="G36" s="181"/>
      <c r="M36" s="182"/>
      <c r="O36" s="143"/>
    </row>
    <row r="37" spans="1:80" ht="21.75" customHeight="1" x14ac:dyDescent="0.2">
      <c r="A37" s="202">
        <v>11</v>
      </c>
      <c r="B37" s="167" t="s">
        <v>111</v>
      </c>
      <c r="C37" s="174" t="s">
        <v>131</v>
      </c>
      <c r="D37" s="175" t="s">
        <v>68</v>
      </c>
      <c r="E37" s="176">
        <v>24.6</v>
      </c>
      <c r="F37" s="208"/>
      <c r="G37" s="177">
        <f>E37*F37</f>
        <v>0</v>
      </c>
      <c r="O37" s="143"/>
      <c r="CA37" s="143"/>
      <c r="CB37" s="143"/>
    </row>
    <row r="38" spans="1:80" ht="12" customHeight="1" x14ac:dyDescent="0.2">
      <c r="A38" s="210"/>
      <c r="B38" s="178"/>
      <c r="C38" s="305" t="s">
        <v>127</v>
      </c>
      <c r="D38" s="306"/>
      <c r="E38" s="179">
        <v>24.6</v>
      </c>
      <c r="F38" s="180"/>
      <c r="G38" s="181"/>
      <c r="M38" s="182"/>
      <c r="O38" s="143"/>
    </row>
    <row r="39" spans="1:80" x14ac:dyDescent="0.2">
      <c r="A39" s="202">
        <v>12</v>
      </c>
      <c r="B39" s="167" t="s">
        <v>133</v>
      </c>
      <c r="C39" s="174" t="s">
        <v>134</v>
      </c>
      <c r="D39" s="175" t="s">
        <v>71</v>
      </c>
      <c r="E39" s="176">
        <v>491.6</v>
      </c>
      <c r="F39" s="208"/>
      <c r="G39" s="177">
        <f>E39*F39</f>
        <v>0</v>
      </c>
      <c r="O39" s="143"/>
      <c r="CA39" s="143"/>
      <c r="CB39" s="143"/>
    </row>
    <row r="40" spans="1:80" x14ac:dyDescent="0.2">
      <c r="A40" s="210"/>
      <c r="B40" s="178"/>
      <c r="C40" s="305" t="s">
        <v>107</v>
      </c>
      <c r="D40" s="306"/>
      <c r="E40" s="179">
        <v>491.6</v>
      </c>
      <c r="F40" s="180"/>
      <c r="G40" s="181"/>
      <c r="M40" s="182"/>
      <c r="O40" s="143"/>
    </row>
    <row r="41" spans="1:80" x14ac:dyDescent="0.2">
      <c r="A41" s="202">
        <v>13</v>
      </c>
      <c r="B41" s="167" t="s">
        <v>130</v>
      </c>
      <c r="C41" s="174" t="s">
        <v>129</v>
      </c>
      <c r="D41" s="175" t="s">
        <v>98</v>
      </c>
      <c r="E41" s="176">
        <v>6</v>
      </c>
      <c r="F41" s="208"/>
      <c r="G41" s="177">
        <f>E41*F41</f>
        <v>0</v>
      </c>
      <c r="CA41" s="143"/>
      <c r="CB41" s="143"/>
    </row>
    <row r="42" spans="1:80" x14ac:dyDescent="0.2">
      <c r="A42" s="210"/>
      <c r="B42" s="178"/>
      <c r="C42" s="307"/>
      <c r="D42" s="308"/>
      <c r="E42" s="179">
        <v>6</v>
      </c>
      <c r="F42" s="180"/>
      <c r="G42" s="181"/>
    </row>
    <row r="43" spans="1:80" x14ac:dyDescent="0.2">
      <c r="A43" s="202">
        <v>14</v>
      </c>
      <c r="B43" s="167" t="s">
        <v>165</v>
      </c>
      <c r="C43" s="174" t="s">
        <v>164</v>
      </c>
      <c r="D43" s="175" t="s">
        <v>167</v>
      </c>
      <c r="E43" s="176">
        <v>232.7</v>
      </c>
      <c r="F43" s="208"/>
      <c r="G43" s="177">
        <f>E43*F43</f>
        <v>0</v>
      </c>
      <c r="CA43" s="143"/>
      <c r="CB43" s="143"/>
    </row>
    <row r="44" spans="1:80" ht="14.25" customHeight="1" x14ac:dyDescent="0.2">
      <c r="A44" s="202">
        <v>15</v>
      </c>
      <c r="B44" s="167" t="s">
        <v>89</v>
      </c>
      <c r="C44" s="174" t="s">
        <v>90</v>
      </c>
      <c r="D44" s="175" t="s">
        <v>70</v>
      </c>
      <c r="E44" s="176">
        <v>186.86</v>
      </c>
      <c r="F44" s="232"/>
      <c r="G44" s="177">
        <f>E44*F44</f>
        <v>0</v>
      </c>
      <c r="O44" s="143"/>
      <c r="CA44" s="143"/>
      <c r="CB44" s="143"/>
    </row>
    <row r="45" spans="1:80" ht="12.75" customHeight="1" x14ac:dyDescent="0.2">
      <c r="A45" s="212"/>
      <c r="B45" s="178"/>
      <c r="C45" s="305" t="s">
        <v>132</v>
      </c>
      <c r="D45" s="306"/>
      <c r="E45" s="179">
        <v>186.86</v>
      </c>
      <c r="F45" s="194"/>
      <c r="G45" s="181"/>
      <c r="M45" s="182"/>
      <c r="O45" s="143"/>
    </row>
    <row r="46" spans="1:80" x14ac:dyDescent="0.2">
      <c r="A46" s="183"/>
      <c r="B46" s="184" t="s">
        <v>67</v>
      </c>
      <c r="C46" s="185" t="str">
        <f>CONCATENATE(B34," ",C34)</f>
        <v>2 Komunikace-podloží hřiště</v>
      </c>
      <c r="D46" s="186"/>
      <c r="E46" s="187"/>
      <c r="F46" s="148"/>
      <c r="G46" s="188">
        <f>SUM(G34:G45)</f>
        <v>0</v>
      </c>
      <c r="O46" s="143"/>
      <c r="BA46" s="149"/>
      <c r="BB46" s="149"/>
      <c r="BC46" s="149"/>
      <c r="BD46" s="149"/>
      <c r="BE46" s="149"/>
    </row>
    <row r="47" spans="1:80" s="121" customFormat="1" x14ac:dyDescent="0.2">
      <c r="A47" s="268"/>
      <c r="B47" s="269"/>
      <c r="C47" s="270"/>
      <c r="D47" s="271"/>
      <c r="E47" s="272"/>
      <c r="F47" s="265"/>
      <c r="G47" s="273"/>
      <c r="O47" s="274"/>
      <c r="BA47" s="275"/>
      <c r="BB47" s="275"/>
      <c r="BC47" s="275"/>
      <c r="BD47" s="275"/>
      <c r="BE47" s="275"/>
    </row>
    <row r="48" spans="1:80" x14ac:dyDescent="0.2">
      <c r="A48" s="138" t="s">
        <v>63</v>
      </c>
      <c r="B48" s="139" t="s">
        <v>99</v>
      </c>
      <c r="C48" s="248" t="s">
        <v>136</v>
      </c>
      <c r="D48" s="246"/>
      <c r="E48" s="249"/>
      <c r="F48" s="249"/>
      <c r="G48" s="250"/>
      <c r="I48" s="142"/>
      <c r="O48" s="143"/>
    </row>
    <row r="49" spans="1:57" ht="15" customHeight="1" x14ac:dyDescent="0.2">
      <c r="A49" s="202">
        <v>16</v>
      </c>
      <c r="B49" s="189" t="s">
        <v>142</v>
      </c>
      <c r="C49" s="228" t="s">
        <v>135</v>
      </c>
      <c r="D49" s="231" t="s">
        <v>68</v>
      </c>
      <c r="E49" s="229">
        <v>2.88</v>
      </c>
      <c r="F49" s="232"/>
      <c r="G49" s="230">
        <f>E49*F49</f>
        <v>0</v>
      </c>
      <c r="O49" s="143"/>
    </row>
    <row r="50" spans="1:57" x14ac:dyDescent="0.2">
      <c r="A50" s="183"/>
      <c r="B50" s="184" t="s">
        <v>67</v>
      </c>
      <c r="C50" s="224" t="str">
        <f>CONCATENATE(B48," ",C48)</f>
        <v>4 Zakládání patky sloupků sportoviště a kotvení branek</v>
      </c>
      <c r="D50" s="225"/>
      <c r="E50" s="226"/>
      <c r="F50" s="233"/>
      <c r="G50" s="227">
        <f>SUM(G48:G49)</f>
        <v>0</v>
      </c>
      <c r="O50" s="143"/>
      <c r="BA50" s="149"/>
      <c r="BB50" s="149"/>
      <c r="BC50" s="149"/>
      <c r="BD50" s="149"/>
      <c r="BE50" s="149"/>
    </row>
    <row r="51" spans="1:57" s="121" customFormat="1" x14ac:dyDescent="0.2">
      <c r="A51" s="268"/>
      <c r="B51" s="276"/>
      <c r="C51" s="277"/>
      <c r="D51" s="278"/>
      <c r="E51" s="279"/>
      <c r="F51" s="266"/>
      <c r="G51" s="280"/>
      <c r="O51" s="274"/>
      <c r="BA51" s="275"/>
      <c r="BB51" s="275"/>
      <c r="BC51" s="275"/>
      <c r="BD51" s="275"/>
      <c r="BE51" s="275"/>
    </row>
    <row r="52" spans="1:57" x14ac:dyDescent="0.2">
      <c r="A52" s="138" t="s">
        <v>63</v>
      </c>
      <c r="B52" s="244" t="s">
        <v>73</v>
      </c>
      <c r="C52" s="245" t="s">
        <v>75</v>
      </c>
      <c r="D52" s="246"/>
      <c r="E52" s="247"/>
      <c r="F52" s="140"/>
      <c r="G52" s="141"/>
      <c r="I52" s="142"/>
      <c r="O52" s="143"/>
    </row>
    <row r="53" spans="1:57" ht="21.75" customHeight="1" x14ac:dyDescent="0.2">
      <c r="A53" s="202">
        <v>17</v>
      </c>
      <c r="B53" s="163" t="s">
        <v>143</v>
      </c>
      <c r="C53" s="145" t="s">
        <v>139</v>
      </c>
      <c r="D53" s="164" t="s">
        <v>71</v>
      </c>
      <c r="E53" s="165">
        <v>496.1</v>
      </c>
      <c r="F53" s="232"/>
      <c r="G53" s="166">
        <f>E53*F53</f>
        <v>0</v>
      </c>
      <c r="O53" s="143"/>
    </row>
    <row r="54" spans="1:57" x14ac:dyDescent="0.2">
      <c r="A54" s="202">
        <v>18</v>
      </c>
      <c r="B54" s="223" t="s">
        <v>103</v>
      </c>
      <c r="C54" s="234" t="s">
        <v>137</v>
      </c>
      <c r="D54" s="240" t="s">
        <v>74</v>
      </c>
      <c r="E54" s="235">
        <v>348.64</v>
      </c>
      <c r="F54" s="232"/>
      <c r="G54" s="236">
        <f>E54*F54</f>
        <v>0</v>
      </c>
      <c r="O54" s="143"/>
    </row>
    <row r="55" spans="1:57" x14ac:dyDescent="0.2">
      <c r="A55" s="209"/>
      <c r="B55" s="139"/>
      <c r="C55" s="237" t="s">
        <v>101</v>
      </c>
      <c r="D55" s="201"/>
      <c r="E55" s="179">
        <v>131.04</v>
      </c>
      <c r="F55" s="140"/>
      <c r="G55" s="141"/>
      <c r="I55" s="142"/>
      <c r="O55" s="143"/>
    </row>
    <row r="56" spans="1:57" x14ac:dyDescent="0.2">
      <c r="A56" s="209"/>
      <c r="B56" s="144"/>
      <c r="C56" s="305" t="s">
        <v>100</v>
      </c>
      <c r="D56" s="306"/>
      <c r="E56" s="179">
        <v>145.80000000000001</v>
      </c>
      <c r="F56" s="146"/>
      <c r="G56" s="147"/>
      <c r="O56" s="143"/>
    </row>
    <row r="57" spans="1:57" x14ac:dyDescent="0.2">
      <c r="A57" s="209"/>
      <c r="B57" s="144"/>
      <c r="C57" s="305" t="s">
        <v>138</v>
      </c>
      <c r="D57" s="306"/>
      <c r="E57" s="179">
        <v>71.8</v>
      </c>
      <c r="F57" s="146"/>
      <c r="G57" s="147"/>
      <c r="O57" s="143"/>
    </row>
    <row r="58" spans="1:57" x14ac:dyDescent="0.2">
      <c r="A58" s="183"/>
      <c r="B58" s="184" t="s">
        <v>67</v>
      </c>
      <c r="C58" s="185" t="str">
        <f>CONCATENATE(B52," ",C52)</f>
        <v>5 Sportovní povrchy</v>
      </c>
      <c r="D58" s="186"/>
      <c r="E58" s="187"/>
      <c r="F58" s="148"/>
      <c r="G58" s="188">
        <f>SUM(G52:G57)</f>
        <v>0</v>
      </c>
      <c r="O58" s="143"/>
      <c r="BA58" s="149"/>
      <c r="BB58" s="149"/>
      <c r="BC58" s="149"/>
      <c r="BD58" s="149"/>
      <c r="BE58" s="149"/>
    </row>
    <row r="59" spans="1:57" s="121" customFormat="1" x14ac:dyDescent="0.2">
      <c r="A59" s="268"/>
      <c r="B59" s="269"/>
      <c r="C59" s="270"/>
      <c r="D59" s="271"/>
      <c r="E59" s="272"/>
      <c r="F59" s="265"/>
      <c r="G59" s="273"/>
      <c r="O59" s="274"/>
      <c r="BA59" s="275"/>
      <c r="BB59" s="275"/>
      <c r="BC59" s="275"/>
      <c r="BD59" s="275"/>
      <c r="BE59" s="275"/>
    </row>
    <row r="60" spans="1:57" ht="15.75" customHeight="1" x14ac:dyDescent="0.2">
      <c r="A60" s="138" t="s">
        <v>63</v>
      </c>
      <c r="B60" s="139" t="s">
        <v>106</v>
      </c>
      <c r="C60" s="248" t="s">
        <v>76</v>
      </c>
      <c r="D60" s="246"/>
      <c r="E60" s="249"/>
      <c r="F60" s="249"/>
      <c r="G60" s="250"/>
      <c r="I60" s="142"/>
      <c r="O60" s="143"/>
    </row>
    <row r="61" spans="1:57" ht="34.5" customHeight="1" x14ac:dyDescent="0.2">
      <c r="A61" s="202">
        <v>19</v>
      </c>
      <c r="B61" s="189" t="s">
        <v>104</v>
      </c>
      <c r="C61" s="145" t="s">
        <v>82</v>
      </c>
      <c r="D61" s="164" t="s">
        <v>66</v>
      </c>
      <c r="E61" s="165">
        <v>2</v>
      </c>
      <c r="F61" s="232"/>
      <c r="G61" s="166">
        <f>E61*F61</f>
        <v>0</v>
      </c>
      <c r="O61" s="143"/>
    </row>
    <row r="62" spans="1:57" x14ac:dyDescent="0.2">
      <c r="A62" s="202">
        <v>20</v>
      </c>
      <c r="B62" s="189" t="s">
        <v>145</v>
      </c>
      <c r="C62" s="239" t="s">
        <v>114</v>
      </c>
      <c r="D62" s="240" t="s">
        <v>66</v>
      </c>
      <c r="E62" s="243">
        <v>2</v>
      </c>
      <c r="F62" s="232"/>
      <c r="G62" s="147">
        <f>E62*F62</f>
        <v>0</v>
      </c>
      <c r="O62" s="143"/>
    </row>
    <row r="63" spans="1:57" x14ac:dyDescent="0.2">
      <c r="A63" s="202">
        <v>21</v>
      </c>
      <c r="B63" s="189" t="s">
        <v>146</v>
      </c>
      <c r="C63" s="238" t="s">
        <v>140</v>
      </c>
      <c r="D63" s="241" t="s">
        <v>66</v>
      </c>
      <c r="E63" s="242">
        <v>1</v>
      </c>
      <c r="F63" s="232"/>
      <c r="G63" s="147">
        <f>E63*F63</f>
        <v>0</v>
      </c>
      <c r="O63" s="143"/>
    </row>
    <row r="64" spans="1:57" x14ac:dyDescent="0.2">
      <c r="A64" s="202">
        <v>22</v>
      </c>
      <c r="B64" s="197" t="s">
        <v>147</v>
      </c>
      <c r="C64" s="174" t="s">
        <v>141</v>
      </c>
      <c r="D64" s="175" t="s">
        <v>66</v>
      </c>
      <c r="E64" s="176">
        <v>1</v>
      </c>
      <c r="F64" s="208"/>
      <c r="G64" s="177">
        <f t="shared" ref="G64" si="0">E64*F64</f>
        <v>0</v>
      </c>
      <c r="I64" s="142"/>
      <c r="O64" s="143"/>
    </row>
    <row r="65" spans="1:104" ht="21.75" customHeight="1" x14ac:dyDescent="0.2">
      <c r="A65" s="202">
        <v>23</v>
      </c>
      <c r="B65" s="197" t="s">
        <v>148</v>
      </c>
      <c r="C65" s="260" t="s">
        <v>149</v>
      </c>
      <c r="D65" s="175" t="s">
        <v>71</v>
      </c>
      <c r="E65" s="261">
        <v>360</v>
      </c>
      <c r="F65" s="232"/>
      <c r="G65" s="262">
        <f>E65*F65</f>
        <v>0</v>
      </c>
      <c r="O65" s="143">
        <v>2</v>
      </c>
      <c r="AA65" s="120">
        <v>12</v>
      </c>
      <c r="AB65" s="120">
        <v>0</v>
      </c>
      <c r="AC65" s="120">
        <v>29</v>
      </c>
      <c r="AZ65" s="120">
        <v>1</v>
      </c>
      <c r="BA65" s="120">
        <f>IF(AZ65=1,G65,0)</f>
        <v>0</v>
      </c>
      <c r="BB65" s="120">
        <f>IF(AZ65=2,G65,0)</f>
        <v>0</v>
      </c>
      <c r="BC65" s="120">
        <f>IF(AZ65=3,G65,0)</f>
        <v>0</v>
      </c>
      <c r="BD65" s="120">
        <f>IF(AZ65=4,G65,0)</f>
        <v>0</v>
      </c>
      <c r="BE65" s="120">
        <f>IF(AZ65=5,G65,0)</f>
        <v>0</v>
      </c>
      <c r="CZ65" s="120">
        <v>0</v>
      </c>
    </row>
    <row r="66" spans="1:104" x14ac:dyDescent="0.2">
      <c r="A66" s="202">
        <v>24</v>
      </c>
      <c r="B66" s="259" t="s">
        <v>144</v>
      </c>
      <c r="C66" s="260" t="s">
        <v>150</v>
      </c>
      <c r="D66" s="175" t="s">
        <v>71</v>
      </c>
      <c r="E66" s="176">
        <v>55.4</v>
      </c>
      <c r="F66" s="208"/>
      <c r="G66" s="177">
        <f>E66*F66</f>
        <v>0</v>
      </c>
      <c r="O66" s="143">
        <v>2</v>
      </c>
      <c r="AA66" s="120">
        <v>12</v>
      </c>
      <c r="AB66" s="120">
        <v>0</v>
      </c>
      <c r="AC66" s="120">
        <v>29</v>
      </c>
      <c r="AZ66" s="120">
        <v>1</v>
      </c>
      <c r="BA66" s="120">
        <f>IF(AZ66=1,G66,0)</f>
        <v>0</v>
      </c>
      <c r="BB66" s="120">
        <f>IF(AZ66=2,G66,0)</f>
        <v>0</v>
      </c>
      <c r="BC66" s="120">
        <f>IF(AZ66=3,G66,0)</f>
        <v>0</v>
      </c>
      <c r="BD66" s="120">
        <f>IF(AZ66=4,G66,0)</f>
        <v>0</v>
      </c>
      <c r="BE66" s="120">
        <f>IF(AZ66=5,G66,0)</f>
        <v>0</v>
      </c>
      <c r="CZ66" s="120">
        <v>0</v>
      </c>
    </row>
    <row r="67" spans="1:104" ht="12.75" customHeight="1" x14ac:dyDescent="0.2">
      <c r="A67" s="183"/>
      <c r="B67" s="258" t="s">
        <v>67</v>
      </c>
      <c r="C67" s="224" t="str">
        <f>CONCATENATE(B60," ",C60)</f>
        <v>6 Sportovní vybavení</v>
      </c>
      <c r="D67" s="225"/>
      <c r="E67" s="226"/>
      <c r="F67" s="148"/>
      <c r="G67" s="227">
        <f>SUM(G61:G66)</f>
        <v>0</v>
      </c>
      <c r="O67" s="143"/>
      <c r="BA67" s="149"/>
      <c r="BB67" s="149"/>
      <c r="BC67" s="149"/>
      <c r="BD67" s="149"/>
      <c r="BE67" s="149"/>
    </row>
    <row r="68" spans="1:104" s="121" customFormat="1" ht="12.75" customHeight="1" x14ac:dyDescent="0.2">
      <c r="A68" s="268"/>
      <c r="B68" s="269"/>
      <c r="C68" s="281"/>
      <c r="D68" s="278"/>
      <c r="E68" s="279"/>
      <c r="F68" s="265"/>
      <c r="G68" s="282"/>
      <c r="O68" s="274"/>
      <c r="BA68" s="275"/>
      <c r="BB68" s="275"/>
      <c r="BC68" s="275"/>
      <c r="BD68" s="275"/>
      <c r="BE68" s="275"/>
    </row>
    <row r="69" spans="1:104" ht="16.5" customHeight="1" x14ac:dyDescent="0.2">
      <c r="A69" s="168" t="s">
        <v>63</v>
      </c>
      <c r="B69" s="169" t="s">
        <v>112</v>
      </c>
      <c r="C69" s="170" t="s">
        <v>152</v>
      </c>
      <c r="D69" s="171"/>
      <c r="E69" s="172"/>
      <c r="F69" s="195"/>
      <c r="G69" s="173"/>
      <c r="I69" s="142"/>
      <c r="O69" s="143"/>
    </row>
    <row r="70" spans="1:104" x14ac:dyDescent="0.2">
      <c r="A70" s="202">
        <v>25</v>
      </c>
      <c r="B70" s="167" t="s">
        <v>166</v>
      </c>
      <c r="C70" s="174" t="s">
        <v>154</v>
      </c>
      <c r="D70" s="175" t="s">
        <v>71</v>
      </c>
      <c r="E70" s="176">
        <v>34</v>
      </c>
      <c r="F70" s="232"/>
      <c r="G70" s="177">
        <f>E70*F70</f>
        <v>0</v>
      </c>
      <c r="O70" s="143"/>
      <c r="CA70" s="143"/>
      <c r="CB70" s="143"/>
    </row>
    <row r="71" spans="1:104" ht="14.25" customHeight="1" x14ac:dyDescent="0.2">
      <c r="A71" s="212"/>
      <c r="B71" s="178"/>
      <c r="C71" s="305" t="s">
        <v>109</v>
      </c>
      <c r="D71" s="306"/>
      <c r="E71" s="179">
        <v>8.06</v>
      </c>
      <c r="F71" s="194"/>
      <c r="G71" s="181"/>
      <c r="M71" s="182"/>
      <c r="O71" s="143"/>
    </row>
    <row r="72" spans="1:104" x14ac:dyDescent="0.2">
      <c r="A72" s="202">
        <v>26</v>
      </c>
      <c r="B72" s="167" t="s">
        <v>163</v>
      </c>
      <c r="C72" s="174" t="s">
        <v>153</v>
      </c>
      <c r="D72" s="175" t="s">
        <v>71</v>
      </c>
      <c r="E72" s="176">
        <v>34</v>
      </c>
      <c r="F72" s="232"/>
      <c r="G72" s="177">
        <f>E72*F72</f>
        <v>0</v>
      </c>
      <c r="O72" s="143"/>
      <c r="CA72" s="143"/>
      <c r="CB72" s="143"/>
    </row>
    <row r="73" spans="1:104" ht="12" customHeight="1" x14ac:dyDescent="0.2">
      <c r="A73" s="212"/>
      <c r="B73" s="178"/>
      <c r="C73" s="305" t="s">
        <v>110</v>
      </c>
      <c r="D73" s="306"/>
      <c r="E73" s="179">
        <v>2.37</v>
      </c>
      <c r="F73" s="194"/>
      <c r="G73" s="181"/>
      <c r="M73" s="182"/>
      <c r="O73" s="143"/>
    </row>
    <row r="74" spans="1:104" x14ac:dyDescent="0.2">
      <c r="A74" s="202">
        <v>27</v>
      </c>
      <c r="B74" s="197" t="s">
        <v>161</v>
      </c>
      <c r="C74" s="174" t="s">
        <v>157</v>
      </c>
      <c r="D74" s="175" t="s">
        <v>71</v>
      </c>
      <c r="E74" s="176">
        <v>50</v>
      </c>
      <c r="F74" s="208"/>
      <c r="G74" s="177">
        <f>E74*F74</f>
        <v>0</v>
      </c>
      <c r="O74" s="143"/>
      <c r="CA74" s="143"/>
      <c r="CB74" s="143"/>
    </row>
    <row r="75" spans="1:104" ht="12" customHeight="1" x14ac:dyDescent="0.2">
      <c r="A75" s="210"/>
      <c r="B75" s="178"/>
      <c r="C75" s="305" t="s">
        <v>162</v>
      </c>
      <c r="D75" s="306"/>
      <c r="E75" s="179">
        <v>50</v>
      </c>
      <c r="F75" s="180"/>
      <c r="G75" s="181"/>
      <c r="M75" s="182"/>
      <c r="O75" s="143"/>
    </row>
    <row r="76" spans="1:104" x14ac:dyDescent="0.2">
      <c r="A76" s="202">
        <v>28</v>
      </c>
      <c r="B76" s="197" t="s">
        <v>102</v>
      </c>
      <c r="C76" s="174" t="s">
        <v>155</v>
      </c>
      <c r="D76" s="175" t="s">
        <v>71</v>
      </c>
      <c r="E76" s="176">
        <v>98.08</v>
      </c>
      <c r="F76" s="208"/>
      <c r="G76" s="177">
        <f>E76*F76</f>
        <v>0</v>
      </c>
      <c r="O76" s="143"/>
      <c r="CA76" s="143"/>
      <c r="CB76" s="143"/>
    </row>
    <row r="77" spans="1:104" ht="12" customHeight="1" x14ac:dyDescent="0.2">
      <c r="A77" s="210"/>
      <c r="B77" s="178"/>
      <c r="C77" s="305" t="s">
        <v>156</v>
      </c>
      <c r="D77" s="306"/>
      <c r="E77" s="179">
        <v>98.08</v>
      </c>
      <c r="F77" s="180"/>
      <c r="G77" s="181"/>
      <c r="M77" s="182"/>
      <c r="O77" s="143"/>
    </row>
    <row r="78" spans="1:104" ht="12.75" customHeight="1" x14ac:dyDescent="0.2">
      <c r="A78" s="183"/>
      <c r="B78" s="184" t="s">
        <v>67</v>
      </c>
      <c r="C78" s="185" t="s">
        <v>151</v>
      </c>
      <c r="D78" s="186"/>
      <c r="E78" s="187"/>
      <c r="F78" s="198"/>
      <c r="G78" s="188">
        <f>SUM(G69:G77)</f>
        <v>0</v>
      </c>
      <c r="O78" s="143"/>
      <c r="BA78" s="149"/>
      <c r="BB78" s="149"/>
      <c r="BC78" s="149"/>
      <c r="BD78" s="149"/>
      <c r="BE78" s="149"/>
    </row>
    <row r="79" spans="1:104" s="121" customFormat="1" ht="14.25" customHeight="1" x14ac:dyDescent="0.2">
      <c r="A79" s="283"/>
      <c r="B79" s="284"/>
      <c r="C79" s="285"/>
      <c r="D79" s="283"/>
      <c r="E79" s="286"/>
      <c r="F79" s="267"/>
      <c r="G79" s="287"/>
      <c r="O79" s="274"/>
      <c r="BA79" s="275"/>
      <c r="BB79" s="275"/>
      <c r="BC79" s="275"/>
      <c r="BD79" s="275"/>
      <c r="BE79" s="275"/>
    </row>
    <row r="80" spans="1:104" x14ac:dyDescent="0.2">
      <c r="E80" s="120"/>
    </row>
    <row r="81" spans="1:10" x14ac:dyDescent="0.2">
      <c r="E81" s="120"/>
    </row>
    <row r="82" spans="1:10" x14ac:dyDescent="0.2">
      <c r="E82" s="120"/>
    </row>
    <row r="83" spans="1:10" x14ac:dyDescent="0.2">
      <c r="E83" s="120"/>
    </row>
    <row r="84" spans="1:10" x14ac:dyDescent="0.2">
      <c r="E84" s="120"/>
      <c r="J84" s="198"/>
    </row>
    <row r="85" spans="1:10" x14ac:dyDescent="0.2">
      <c r="E85" s="120"/>
    </row>
    <row r="86" spans="1:10" x14ac:dyDescent="0.2">
      <c r="E86" s="120"/>
    </row>
    <row r="87" spans="1:10" x14ac:dyDescent="0.2">
      <c r="E87" s="120"/>
    </row>
    <row r="88" spans="1:10" x14ac:dyDescent="0.2">
      <c r="A88" s="150"/>
      <c r="B88" s="150"/>
      <c r="C88" s="150"/>
      <c r="D88" s="150"/>
      <c r="E88" s="150"/>
      <c r="F88" s="150"/>
      <c r="G88" s="150"/>
    </row>
    <row r="89" spans="1:10" x14ac:dyDescent="0.2">
      <c r="A89" s="150"/>
      <c r="B89" s="150"/>
      <c r="C89" s="150"/>
      <c r="D89" s="150"/>
      <c r="E89" s="150"/>
      <c r="F89" s="150"/>
      <c r="G89" s="150"/>
    </row>
    <row r="90" spans="1:10" x14ac:dyDescent="0.2">
      <c r="A90" s="150"/>
      <c r="B90" s="150"/>
      <c r="C90" s="150"/>
      <c r="D90" s="150"/>
      <c r="E90" s="150"/>
      <c r="F90" s="150"/>
      <c r="G90" s="150"/>
    </row>
    <row r="91" spans="1:10" x14ac:dyDescent="0.2">
      <c r="A91" s="150"/>
      <c r="B91" s="150"/>
      <c r="C91" s="150"/>
      <c r="D91" s="150"/>
      <c r="E91" s="150"/>
      <c r="F91" s="150"/>
      <c r="G91" s="150"/>
    </row>
    <row r="92" spans="1:10" x14ac:dyDescent="0.2">
      <c r="E92" s="120"/>
    </row>
    <row r="93" spans="1:10" x14ac:dyDescent="0.2">
      <c r="E93" s="120"/>
    </row>
    <row r="94" spans="1:10" x14ac:dyDescent="0.2">
      <c r="E94" s="120"/>
    </row>
    <row r="95" spans="1:10" x14ac:dyDescent="0.2">
      <c r="E95" s="120"/>
    </row>
    <row r="96" spans="1:10" x14ac:dyDescent="0.2">
      <c r="E96" s="120"/>
    </row>
    <row r="97" spans="5:5" x14ac:dyDescent="0.2">
      <c r="E97" s="120"/>
    </row>
    <row r="98" spans="5:5" x14ac:dyDescent="0.2">
      <c r="E98" s="120"/>
    </row>
    <row r="99" spans="5:5" x14ac:dyDescent="0.2">
      <c r="E99" s="120"/>
    </row>
    <row r="100" spans="5:5" x14ac:dyDescent="0.2">
      <c r="E100" s="120"/>
    </row>
    <row r="101" spans="5:5" x14ac:dyDescent="0.2">
      <c r="E101" s="120"/>
    </row>
    <row r="102" spans="5:5" x14ac:dyDescent="0.2">
      <c r="E102" s="120"/>
    </row>
    <row r="103" spans="5:5" x14ac:dyDescent="0.2">
      <c r="E103" s="120"/>
    </row>
    <row r="104" spans="5:5" x14ac:dyDescent="0.2">
      <c r="E104" s="120"/>
    </row>
    <row r="105" spans="5:5" x14ac:dyDescent="0.2">
      <c r="E105" s="120"/>
    </row>
    <row r="106" spans="5:5" x14ac:dyDescent="0.2">
      <c r="E106" s="120"/>
    </row>
    <row r="107" spans="5:5" x14ac:dyDescent="0.2">
      <c r="E107" s="120"/>
    </row>
    <row r="108" spans="5:5" x14ac:dyDescent="0.2">
      <c r="E108" s="120"/>
    </row>
    <row r="109" spans="5:5" x14ac:dyDescent="0.2">
      <c r="E109" s="120"/>
    </row>
    <row r="110" spans="5:5" x14ac:dyDescent="0.2">
      <c r="E110" s="120"/>
    </row>
    <row r="111" spans="5:5" x14ac:dyDescent="0.2">
      <c r="E111" s="120"/>
    </row>
    <row r="112" spans="5:5" x14ac:dyDescent="0.2">
      <c r="E112" s="120"/>
    </row>
    <row r="113" spans="1:7" x14ac:dyDescent="0.2">
      <c r="E113" s="120"/>
    </row>
    <row r="114" spans="1:7" x14ac:dyDescent="0.2">
      <c r="E114" s="120"/>
    </row>
    <row r="115" spans="1:7" x14ac:dyDescent="0.2">
      <c r="E115" s="120"/>
    </row>
    <row r="116" spans="1:7" x14ac:dyDescent="0.2">
      <c r="E116" s="120"/>
    </row>
    <row r="117" spans="1:7" x14ac:dyDescent="0.2">
      <c r="E117" s="120"/>
    </row>
    <row r="118" spans="1:7" x14ac:dyDescent="0.2">
      <c r="E118" s="120"/>
    </row>
    <row r="119" spans="1:7" x14ac:dyDescent="0.2">
      <c r="E119" s="120"/>
    </row>
    <row r="120" spans="1:7" x14ac:dyDescent="0.2">
      <c r="E120" s="120"/>
    </row>
    <row r="121" spans="1:7" x14ac:dyDescent="0.2">
      <c r="E121" s="120"/>
    </row>
    <row r="122" spans="1:7" x14ac:dyDescent="0.2">
      <c r="E122" s="120"/>
    </row>
    <row r="123" spans="1:7" x14ac:dyDescent="0.2">
      <c r="A123" s="151"/>
      <c r="B123" s="151"/>
    </row>
    <row r="124" spans="1:7" x14ac:dyDescent="0.2">
      <c r="A124" s="150"/>
      <c r="B124" s="150"/>
      <c r="C124" s="153"/>
      <c r="D124" s="153"/>
      <c r="E124" s="154"/>
      <c r="F124" s="153"/>
      <c r="G124" s="155"/>
    </row>
    <row r="125" spans="1:7" x14ac:dyDescent="0.2">
      <c r="A125" s="156"/>
      <c r="B125" s="156"/>
      <c r="C125" s="150"/>
      <c r="D125" s="150"/>
      <c r="E125" s="157"/>
      <c r="F125" s="150"/>
      <c r="G125" s="150"/>
    </row>
    <row r="126" spans="1:7" x14ac:dyDescent="0.2">
      <c r="A126" s="150"/>
      <c r="B126" s="150"/>
      <c r="C126" s="150"/>
      <c r="D126" s="150"/>
      <c r="E126" s="157"/>
      <c r="F126" s="150"/>
      <c r="G126" s="150"/>
    </row>
    <row r="127" spans="1:7" x14ac:dyDescent="0.2">
      <c r="A127" s="150"/>
      <c r="B127" s="150"/>
      <c r="C127" s="150"/>
      <c r="D127" s="150"/>
      <c r="E127" s="157"/>
      <c r="F127" s="150"/>
      <c r="G127" s="150"/>
    </row>
    <row r="128" spans="1:7" x14ac:dyDescent="0.2">
      <c r="A128" s="150"/>
      <c r="B128" s="150"/>
      <c r="C128" s="150"/>
      <c r="D128" s="150"/>
      <c r="E128" s="157"/>
      <c r="F128" s="150"/>
      <c r="G128" s="150"/>
    </row>
    <row r="129" spans="1:7" x14ac:dyDescent="0.2">
      <c r="A129" s="150"/>
      <c r="B129" s="150"/>
      <c r="C129" s="150"/>
      <c r="D129" s="150"/>
      <c r="E129" s="157"/>
      <c r="F129" s="150"/>
      <c r="G129" s="150"/>
    </row>
    <row r="130" spans="1:7" x14ac:dyDescent="0.2">
      <c r="A130" s="150"/>
      <c r="B130" s="150"/>
      <c r="C130" s="150"/>
      <c r="D130" s="150"/>
      <c r="E130" s="157"/>
      <c r="F130" s="150"/>
      <c r="G130" s="150"/>
    </row>
    <row r="131" spans="1:7" x14ac:dyDescent="0.2">
      <c r="A131" s="150"/>
      <c r="B131" s="150"/>
      <c r="C131" s="150"/>
      <c r="D131" s="150"/>
      <c r="E131" s="157"/>
      <c r="F131" s="150"/>
      <c r="G131" s="150"/>
    </row>
    <row r="132" spans="1:7" x14ac:dyDescent="0.2">
      <c r="A132" s="150"/>
      <c r="B132" s="150"/>
      <c r="C132" s="150"/>
      <c r="D132" s="150"/>
      <c r="E132" s="157"/>
      <c r="F132" s="150"/>
      <c r="G132" s="150"/>
    </row>
    <row r="133" spans="1:7" x14ac:dyDescent="0.2">
      <c r="A133" s="150"/>
      <c r="B133" s="150"/>
      <c r="C133" s="150"/>
      <c r="D133" s="150"/>
      <c r="E133" s="157"/>
      <c r="F133" s="150"/>
      <c r="G133" s="150"/>
    </row>
    <row r="134" spans="1:7" x14ac:dyDescent="0.2">
      <c r="A134" s="150"/>
      <c r="B134" s="150"/>
      <c r="C134" s="150"/>
      <c r="D134" s="150"/>
      <c r="E134" s="157"/>
      <c r="F134" s="150"/>
      <c r="G134" s="150"/>
    </row>
    <row r="135" spans="1:7" x14ac:dyDescent="0.2">
      <c r="A135" s="150"/>
      <c r="B135" s="150"/>
      <c r="C135" s="150"/>
      <c r="D135" s="150"/>
      <c r="E135" s="157"/>
      <c r="F135" s="150"/>
      <c r="G135" s="150"/>
    </row>
    <row r="136" spans="1:7" x14ac:dyDescent="0.2">
      <c r="A136" s="150"/>
      <c r="B136" s="150"/>
      <c r="C136" s="150"/>
      <c r="D136" s="150"/>
      <c r="E136" s="157"/>
      <c r="F136" s="150"/>
      <c r="G136" s="150"/>
    </row>
    <row r="137" spans="1:7" x14ac:dyDescent="0.2">
      <c r="A137" s="150"/>
      <c r="B137" s="150"/>
      <c r="C137" s="150"/>
      <c r="D137" s="150"/>
      <c r="E137" s="157"/>
      <c r="F137" s="150"/>
      <c r="G137" s="150"/>
    </row>
  </sheetData>
  <mergeCells count="24">
    <mergeCell ref="C45:D45"/>
    <mergeCell ref="C40:D40"/>
    <mergeCell ref="C77:D77"/>
    <mergeCell ref="C71:D71"/>
    <mergeCell ref="C75:D75"/>
    <mergeCell ref="C73:D73"/>
    <mergeCell ref="C56:D56"/>
    <mergeCell ref="C57:D57"/>
    <mergeCell ref="A3:G3"/>
    <mergeCell ref="A6:B6"/>
    <mergeCell ref="A7:B7"/>
    <mergeCell ref="E7:G7"/>
    <mergeCell ref="C18:D18"/>
    <mergeCell ref="C14:D14"/>
    <mergeCell ref="C16:D16"/>
    <mergeCell ref="C36:D36"/>
    <mergeCell ref="C38:D38"/>
    <mergeCell ref="C42:D42"/>
    <mergeCell ref="C20:D20"/>
    <mergeCell ref="C22:D22"/>
    <mergeCell ref="C24:D24"/>
    <mergeCell ref="C30:D30"/>
    <mergeCell ref="C31:D31"/>
    <mergeCell ref="C29:D29"/>
  </mergeCells>
  <printOptions gridLinesSet="0"/>
  <pageMargins left="0.59055118110236227" right="0.39370078740157483" top="0.19685039370078741" bottom="0.19685039370078741" header="0" footer="0.19685039370078741"/>
  <pageSetup paperSize="9" scale="9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33</vt:i4>
      </vt:variant>
    </vt:vector>
  </HeadingPairs>
  <TitlesOfParts>
    <vt:vector size="36" baseType="lpstr">
      <vt:lpstr>Krycí list</vt:lpstr>
      <vt:lpstr>Rekapitulace</vt:lpstr>
      <vt:lpstr> položky hřiště </vt:lpstr>
      <vt:lpstr>cisloobjektu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' položky hřiště '!Názvy_tisku</vt:lpstr>
      <vt:lpstr>Rekapitulace!Názvy_tisku</vt:lpstr>
      <vt:lpstr>Objednatel</vt:lpstr>
      <vt:lpstr>' položky hřiště '!Oblast_tisku</vt:lpstr>
      <vt:lpstr>'Krycí list'!Oblast_tisku</vt:lpstr>
      <vt:lpstr>Rekapitulace!Oblast_tisku</vt:lpstr>
      <vt:lpstr>PocetMJ</vt:lpstr>
      <vt:lpstr>Poznamka</vt:lpstr>
      <vt:lpstr>Projektant</vt:lpstr>
      <vt:lpstr>PSV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Jan Hajek</cp:lastModifiedBy>
  <cp:lastPrinted>2018-07-30T22:05:45Z</cp:lastPrinted>
  <dcterms:created xsi:type="dcterms:W3CDTF">2018-03-05T09:50:14Z</dcterms:created>
  <dcterms:modified xsi:type="dcterms:W3CDTF">2018-08-01T06:22:27Z</dcterms:modified>
</cp:coreProperties>
</file>